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5080" yWindow="-120" windowWidth="19440" windowHeight="11760" tabRatio="548"/>
  </bookViews>
  <sheets>
    <sheet name="annex 16" sheetId="5" r:id="rId1"/>
  </sheets>
  <definedNames>
    <definedName name="_xlnm.Print_Area" localSheetId="0">'annex 16'!$A$2:$F$95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2" i="5" l="1"/>
  <c r="D72" i="5"/>
  <c r="C72" i="5"/>
  <c r="B12" i="5" l="1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B13" i="5" l="1"/>
  <c r="B14" i="5" s="1"/>
  <c r="B15" i="5" s="1"/>
  <c r="B16" i="5" s="1"/>
  <c r="D12" i="5"/>
  <c r="D15" i="5" l="1"/>
  <c r="F15" i="5" s="1"/>
  <c r="D14" i="5"/>
  <c r="F14" i="5" s="1"/>
  <c r="D13" i="5"/>
  <c r="F13" i="5" s="1"/>
  <c r="F12" i="5"/>
  <c r="D16" i="5"/>
  <c r="F16" i="5" s="1"/>
  <c r="B17" i="5"/>
  <c r="D17" i="5" l="1"/>
  <c r="B18" i="5"/>
  <c r="G13" i="5"/>
  <c r="F17" i="5" l="1"/>
  <c r="D18" i="5"/>
  <c r="B19" i="5"/>
  <c r="G12" i="5"/>
  <c r="H12" i="5" s="1"/>
  <c r="F18" i="5" l="1"/>
  <c r="D19" i="5"/>
  <c r="F19" i="5" s="1"/>
  <c r="B20" i="5"/>
  <c r="D20" i="5" l="1"/>
  <c r="F20" i="5" s="1"/>
  <c r="B21" i="5"/>
  <c r="D21" i="5" l="1"/>
  <c r="B22" i="5"/>
  <c r="F21" i="5" l="1"/>
  <c r="D22" i="5"/>
  <c r="F22" i="5" s="1"/>
  <c r="B23" i="5"/>
  <c r="D23" i="5" l="1"/>
  <c r="F23" i="5" s="1"/>
  <c r="B24" i="5"/>
  <c r="D24" i="5" s="1"/>
  <c r="F24" i="5" s="1"/>
  <c r="B25" i="5" l="1"/>
  <c r="D25" i="5" l="1"/>
  <c r="F25" i="5" s="1"/>
  <c r="B26" i="5"/>
  <c r="D26" i="5" l="1"/>
  <c r="F26" i="5" s="1"/>
  <c r="B27" i="5"/>
  <c r="D27" i="5" l="1"/>
  <c r="F27" i="5" s="1"/>
  <c r="B28" i="5"/>
  <c r="D28" i="5" l="1"/>
  <c r="F28" i="5" s="1"/>
  <c r="B29" i="5"/>
  <c r="D29" i="5" l="1"/>
  <c r="F29" i="5" s="1"/>
  <c r="B30" i="5"/>
  <c r="D30" i="5" l="1"/>
  <c r="F30" i="5" s="1"/>
  <c r="B31" i="5"/>
  <c r="B32" i="5" s="1"/>
  <c r="B33" i="5" l="1"/>
  <c r="D32" i="5"/>
  <c r="F32" i="5" s="1"/>
  <c r="D31" i="5"/>
  <c r="B34" i="5" l="1"/>
  <c r="D33" i="5"/>
  <c r="F33" i="5" s="1"/>
  <c r="F31" i="5"/>
  <c r="B35" i="5" l="1"/>
  <c r="D34" i="5"/>
  <c r="F34" i="5" s="1"/>
  <c r="B36" i="5" l="1"/>
  <c r="D35" i="5"/>
  <c r="F35" i="5" s="1"/>
  <c r="B37" i="5" l="1"/>
  <c r="D36" i="5"/>
  <c r="F36" i="5" s="1"/>
  <c r="B38" i="5" l="1"/>
  <c r="D37" i="5"/>
  <c r="F37" i="5" s="1"/>
  <c r="B39" i="5" l="1"/>
  <c r="D38" i="5"/>
  <c r="F38" i="5" s="1"/>
  <c r="B40" i="5" l="1"/>
  <c r="D39" i="5"/>
  <c r="F39" i="5" s="1"/>
  <c r="D40" i="5" l="1"/>
  <c r="F40" i="5" s="1"/>
  <c r="B41" i="5"/>
  <c r="B42" i="5" l="1"/>
  <c r="D41" i="5"/>
  <c r="F41" i="5" s="1"/>
  <c r="B43" i="5" l="1"/>
  <c r="D42" i="5"/>
  <c r="F42" i="5" s="1"/>
  <c r="B44" i="5" l="1"/>
  <c r="D43" i="5"/>
  <c r="F43" i="5" s="1"/>
  <c r="B45" i="5" l="1"/>
  <c r="D44" i="5"/>
  <c r="F44" i="5" s="1"/>
  <c r="B46" i="5" l="1"/>
  <c r="D45" i="5"/>
  <c r="F45" i="5" s="1"/>
  <c r="B47" i="5" l="1"/>
  <c r="D46" i="5"/>
  <c r="F46" i="5" s="1"/>
  <c r="B48" i="5" l="1"/>
  <c r="D47" i="5"/>
  <c r="F47" i="5" s="1"/>
  <c r="B49" i="5" l="1"/>
  <c r="D48" i="5"/>
  <c r="F48" i="5" s="1"/>
  <c r="B50" i="5" l="1"/>
  <c r="D49" i="5"/>
  <c r="F49" i="5" s="1"/>
  <c r="B51" i="5" l="1"/>
  <c r="D50" i="5"/>
  <c r="F50" i="5" s="1"/>
  <c r="B52" i="5" l="1"/>
  <c r="D51" i="5"/>
  <c r="F51" i="5" s="1"/>
  <c r="B53" i="5" l="1"/>
  <c r="D52" i="5"/>
  <c r="F52" i="5" s="1"/>
  <c r="B54" i="5" l="1"/>
  <c r="D53" i="5"/>
  <c r="F53" i="5" s="1"/>
  <c r="B55" i="5" l="1"/>
  <c r="D54" i="5"/>
  <c r="F54" i="5" s="1"/>
  <c r="B56" i="5" l="1"/>
  <c r="D55" i="5"/>
  <c r="F55" i="5" s="1"/>
  <c r="D56" i="5" l="1"/>
  <c r="B57" i="5"/>
  <c r="F56" i="5"/>
  <c r="D57" i="5" l="1"/>
  <c r="F57" i="5" s="1"/>
  <c r="B58" i="5"/>
  <c r="B59" i="5" l="1"/>
  <c r="D58" i="5"/>
  <c r="F58" i="5" s="1"/>
  <c r="B60" i="5" l="1"/>
  <c r="D59" i="5"/>
  <c r="F59" i="5" s="1"/>
  <c r="B61" i="5" l="1"/>
  <c r="D60" i="5"/>
  <c r="F60" i="5" s="1"/>
  <c r="B62" i="5" l="1"/>
  <c r="D61" i="5"/>
  <c r="F61" i="5" s="1"/>
  <c r="B63" i="5" l="1"/>
  <c r="D62" i="5"/>
  <c r="F62" i="5" s="1"/>
  <c r="B64" i="5" l="1"/>
  <c r="D63" i="5"/>
  <c r="F63" i="5" s="1"/>
  <c r="B65" i="5" l="1"/>
  <c r="D64" i="5"/>
  <c r="F64" i="5" s="1"/>
  <c r="B66" i="5" l="1"/>
  <c r="D65" i="5"/>
  <c r="F65" i="5" s="1"/>
  <c r="B67" i="5" l="1"/>
  <c r="D66" i="5"/>
  <c r="F66" i="5" s="1"/>
  <c r="B68" i="5" l="1"/>
  <c r="D67" i="5"/>
  <c r="F67" i="5" s="1"/>
  <c r="B69" i="5" l="1"/>
  <c r="D68" i="5"/>
  <c r="F68" i="5" s="1"/>
  <c r="B70" i="5" l="1"/>
  <c r="B71" i="5" s="1"/>
  <c r="D69" i="5"/>
  <c r="F69" i="5" s="1"/>
  <c r="D71" i="5" l="1"/>
  <c r="D70" i="5"/>
  <c r="F70" i="5" s="1"/>
  <c r="F71" i="5" l="1"/>
  <c r="F72" i="5" s="1"/>
</calcChain>
</file>

<file path=xl/sharedStrings.xml><?xml version="1.0" encoding="utf-8"?>
<sst xmlns="http://schemas.openxmlformats.org/spreadsheetml/2006/main" count="26" uniqueCount="26">
  <si>
    <t>Дата</t>
  </si>
  <si>
    <t>Остатък главница</t>
  </si>
  <si>
    <t xml:space="preserve">Валута на кредита </t>
  </si>
  <si>
    <t>Срок</t>
  </si>
  <si>
    <t>лв</t>
  </si>
  <si>
    <t xml:space="preserve">Общо </t>
  </si>
  <si>
    <t xml:space="preserve">Размер на кредита </t>
  </si>
  <si>
    <t>Лихвен процент</t>
  </si>
  <si>
    <t>Изпълнителен директор</t>
  </si>
  <si>
    <t>Месечна пог.вноска - главница</t>
  </si>
  <si>
    <t>ПОГАСИТЕЛЕН ПЛАН</t>
  </si>
  <si>
    <t>Общо главница плюс лихви (месечна погасителна вноска)</t>
  </si>
  <si>
    <t>Месечна пог.вноска - редовна лихва</t>
  </si>
  <si>
    <t>Галя Василева</t>
  </si>
  <si>
    <t>Дължими разсрочени лихви</t>
  </si>
  <si>
    <t xml:space="preserve">         Д О Г О В А Р Я Щ И   С Е   С Т Р А Н И:</t>
  </si>
  <si>
    <t>ДЛЪЖНИК:…...............</t>
  </si>
  <si>
    <t>ФЕЕВИ</t>
  </si>
  <si>
    <t>Община Разград</t>
  </si>
  <si>
    <t>Денчо Бояджиев</t>
  </si>
  <si>
    <t>Кмет</t>
  </si>
  <si>
    <t xml:space="preserve">КРЕДИТОР: …………… </t>
  </si>
  <si>
    <t>Приложение № 1  към Споразумение от …............2023 г. към него</t>
  </si>
  <si>
    <t>във връзка с Договор за цесия № 168/2014 от 18.06.2014 г.</t>
  </si>
  <si>
    <t>МИГЛЕНА ДУЧЕВА</t>
  </si>
  <si>
    <t>ГЛАВЕН 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</si>
</sst>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л_в_-;\-* #,##0\ _л_в_-;_-* &quot;-&quot;\ _л_в_-;_-@_-"/>
    <numFmt numFmtId="165" formatCode="_-* #,##0.00_-;\-* #,##0.00_-;_-* &quot;-&quot;_-;_-@_-"/>
    <numFmt numFmtId="166" formatCode="_-* #,##0.00000000_-;\-* #,##0.00000000_-;_-* &quot;-&quot;_-;_-@_-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3" fillId="0" borderId="0" xfId="0" applyFont="1"/>
    <xf numFmtId="0" fontId="6" fillId="0" borderId="0" xfId="0" applyFont="1"/>
    <xf numFmtId="4" fontId="3" fillId="0" borderId="0" xfId="0" applyNumberFormat="1" applyFont="1"/>
    <xf numFmtId="0" fontId="5" fillId="0" borderId="0" xfId="0" applyFont="1" applyBorder="1" applyProtection="1"/>
    <xf numFmtId="164" fontId="5" fillId="0" borderId="0" xfId="1" applyFont="1" applyBorder="1" applyProtection="1"/>
    <xf numFmtId="0" fontId="5" fillId="0" borderId="0" xfId="0" applyFont="1" applyBorder="1" applyAlignment="1" applyProtection="1">
      <alignment horizontal="right"/>
      <protection hidden="1"/>
    </xf>
    <xf numFmtId="165" fontId="5" fillId="2" borderId="0" xfId="1" applyNumberFormat="1" applyFont="1" applyFill="1" applyBorder="1" applyProtection="1">
      <protection hidden="1"/>
    </xf>
    <xf numFmtId="0" fontId="1" fillId="0" borderId="0" xfId="0" applyFont="1"/>
    <xf numFmtId="14" fontId="8" fillId="0" borderId="1" xfId="0" applyNumberFormat="1" applyFont="1" applyFill="1" applyBorder="1" applyProtection="1">
      <protection hidden="1"/>
    </xf>
    <xf numFmtId="4" fontId="8" fillId="0" borderId="3" xfId="1" applyNumberFormat="1" applyFont="1" applyFill="1" applyBorder="1" applyProtection="1">
      <protection hidden="1"/>
    </xf>
    <xf numFmtId="4" fontId="8" fillId="0" borderId="2" xfId="1" applyNumberFormat="1" applyFont="1" applyFill="1" applyBorder="1" applyProtection="1">
      <protection hidden="1"/>
    </xf>
    <xf numFmtId="4" fontId="8" fillId="0" borderId="2" xfId="1" applyNumberFormat="1" applyFont="1" applyBorder="1" applyProtection="1">
      <protection hidden="1"/>
    </xf>
    <xf numFmtId="4" fontId="8" fillId="0" borderId="3" xfId="1" applyNumberFormat="1" applyFont="1" applyBorder="1" applyProtection="1">
      <protection hidden="1"/>
    </xf>
    <xf numFmtId="0" fontId="7" fillId="3" borderId="2" xfId="0" applyFont="1" applyFill="1" applyBorder="1" applyProtection="1">
      <protection hidden="1"/>
    </xf>
    <xf numFmtId="166" fontId="7" fillId="3" borderId="2" xfId="1" applyNumberFormat="1" applyFont="1" applyFill="1" applyBorder="1" applyProtection="1">
      <protection hidden="1"/>
    </xf>
    <xf numFmtId="165" fontId="7" fillId="3" borderId="2" xfId="0" applyNumberFormat="1" applyFont="1" applyFill="1" applyBorder="1" applyProtection="1">
      <protection hidden="1"/>
    </xf>
    <xf numFmtId="0" fontId="5" fillId="0" borderId="0" xfId="0" applyFont="1"/>
    <xf numFmtId="0" fontId="7" fillId="2" borderId="2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10" fontId="7" fillId="2" borderId="2" xfId="0" applyNumberFormat="1" applyFont="1" applyFill="1" applyBorder="1" applyAlignment="1" applyProtection="1">
      <alignment horizontal="right"/>
      <protection hidden="1"/>
    </xf>
    <xf numFmtId="0" fontId="5" fillId="0" borderId="0" xfId="0" applyFont="1" applyAlignment="1">
      <alignment horizontal="left" vertical="center"/>
    </xf>
    <xf numFmtId="0" fontId="7" fillId="0" borderId="5" xfId="0" applyFont="1" applyBorder="1" applyAlignment="1" applyProtection="1">
      <alignment horizontal="left"/>
    </xf>
    <xf numFmtId="4" fontId="7" fillId="0" borderId="2" xfId="0" applyNumberFormat="1" applyFont="1" applyFill="1" applyBorder="1"/>
    <xf numFmtId="4" fontId="5" fillId="0" borderId="3" xfId="1" applyNumberFormat="1" applyFont="1" applyBorder="1" applyProtection="1">
      <protection hidden="1"/>
    </xf>
    <xf numFmtId="0" fontId="7" fillId="3" borderId="2" xfId="0" applyFont="1" applyFill="1" applyBorder="1" applyAlignment="1" applyProtection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1" fillId="0" borderId="2" xfId="1" applyNumberFormat="1" applyFont="1" applyBorder="1" applyProtection="1">
      <protection hidden="1"/>
    </xf>
    <xf numFmtId="0" fontId="1" fillId="0" borderId="0" xfId="0" applyFont="1" applyProtection="1">
      <protection hidden="1"/>
    </xf>
    <xf numFmtId="0" fontId="4" fillId="2" borderId="0" xfId="0" applyFont="1" applyFill="1"/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7" fillId="0" borderId="5" xfId="0" applyFont="1" applyBorder="1" applyAlignment="1">
      <alignment horizontal="lef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3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left"/>
    </xf>
    <xf numFmtId="0" fontId="7" fillId="0" borderId="5" xfId="0" applyFont="1" applyBorder="1" applyAlignment="1" applyProtection="1">
      <alignment horizontal="left"/>
    </xf>
  </cellXfs>
  <cellStyles count="2">
    <cellStyle name="Запетая [0]" xfId="1" builtinId="6"/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tabSelected="1" view="pageLayout" topLeftCell="A64" zoomScaleNormal="100" workbookViewId="0">
      <selection activeCell="E84" sqref="E84:F84"/>
    </sheetView>
  </sheetViews>
  <sheetFormatPr defaultRowHeight="12.75" x14ac:dyDescent="0.2"/>
  <cols>
    <col min="1" max="1" width="12.42578125" style="2" customWidth="1"/>
    <col min="2" max="2" width="12.85546875" style="2" customWidth="1"/>
    <col min="3" max="3" width="13.42578125" style="2" customWidth="1"/>
    <col min="4" max="5" width="13.28515625" style="2" customWidth="1"/>
    <col min="6" max="6" width="29.5703125" style="2" customWidth="1"/>
    <col min="7" max="7" width="10.140625" style="2" hidden="1" customWidth="1"/>
    <col min="8" max="8" width="0" style="2" hidden="1" customWidth="1"/>
    <col min="9" max="9" width="2.28515625" style="2" customWidth="1"/>
    <col min="10" max="16384" width="9.140625" style="2"/>
  </cols>
  <sheetData>
    <row r="1" spans="1:8" ht="2.25" customHeight="1" x14ac:dyDescent="0.2">
      <c r="A1" s="22"/>
      <c r="B1" s="22"/>
      <c r="C1" s="9"/>
      <c r="D1" s="22"/>
      <c r="E1" s="22"/>
      <c r="F1" s="22"/>
    </row>
    <row r="2" spans="1:8" ht="16.5" customHeight="1" x14ac:dyDescent="0.25">
      <c r="A2" s="39" t="s">
        <v>10</v>
      </c>
      <c r="B2" s="39"/>
      <c r="C2" s="39"/>
      <c r="D2" s="39"/>
      <c r="E2" s="39"/>
      <c r="F2" s="39"/>
    </row>
    <row r="3" spans="1:8" ht="15" x14ac:dyDescent="0.25">
      <c r="A3" s="40" t="s">
        <v>22</v>
      </c>
      <c r="B3" s="40"/>
      <c r="C3" s="40"/>
      <c r="D3" s="40"/>
      <c r="E3" s="40"/>
      <c r="F3" s="40"/>
    </row>
    <row r="4" spans="1:8" ht="14.25" customHeight="1" x14ac:dyDescent="0.25">
      <c r="A4" s="40" t="s">
        <v>23</v>
      </c>
      <c r="B4" s="40"/>
      <c r="C4" s="40"/>
      <c r="D4" s="40"/>
      <c r="E4" s="40"/>
      <c r="F4" s="40"/>
    </row>
    <row r="5" spans="1:8" ht="10.5" customHeight="1" x14ac:dyDescent="0.2">
      <c r="A5" s="33"/>
      <c r="B5" s="34"/>
      <c r="C5" s="35"/>
      <c r="D5" s="34"/>
      <c r="E5" s="34"/>
      <c r="F5" s="34"/>
    </row>
    <row r="6" spans="1:8" x14ac:dyDescent="0.2">
      <c r="A6" s="41" t="s">
        <v>2</v>
      </c>
      <c r="B6" s="42"/>
      <c r="C6" s="42"/>
      <c r="D6" s="43"/>
      <c r="E6" s="36"/>
      <c r="F6" s="19" t="s">
        <v>4</v>
      </c>
    </row>
    <row r="7" spans="1:8" x14ac:dyDescent="0.2">
      <c r="A7" s="44" t="s">
        <v>3</v>
      </c>
      <c r="B7" s="45"/>
      <c r="C7" s="45"/>
      <c r="D7" s="46"/>
      <c r="E7" s="23"/>
      <c r="F7" s="20">
        <v>60</v>
      </c>
    </row>
    <row r="8" spans="1:8" ht="15.75" customHeight="1" x14ac:dyDescent="0.2">
      <c r="A8" s="44" t="s">
        <v>7</v>
      </c>
      <c r="B8" s="45"/>
      <c r="C8" s="45"/>
      <c r="D8" s="46"/>
      <c r="E8" s="23"/>
      <c r="F8" s="21">
        <v>6.5000000000000002E-2</v>
      </c>
    </row>
    <row r="9" spans="1:8" ht="12.75" customHeight="1" x14ac:dyDescent="0.2">
      <c r="A9" s="44" t="s">
        <v>6</v>
      </c>
      <c r="B9" s="45"/>
      <c r="C9" s="45"/>
      <c r="D9" s="46"/>
      <c r="E9" s="23"/>
      <c r="F9" s="25">
        <v>412733</v>
      </c>
    </row>
    <row r="10" spans="1:8" ht="2.25" customHeight="1" x14ac:dyDescent="0.2">
      <c r="A10" s="5"/>
      <c r="B10" s="6"/>
      <c r="C10" s="5"/>
      <c r="D10" s="7"/>
      <c r="E10" s="7"/>
      <c r="F10" s="8"/>
    </row>
    <row r="11" spans="1:8" ht="48" x14ac:dyDescent="0.2">
      <c r="A11" s="26" t="s">
        <v>0</v>
      </c>
      <c r="B11" s="26" t="s">
        <v>1</v>
      </c>
      <c r="C11" s="26" t="s">
        <v>9</v>
      </c>
      <c r="D11" s="26" t="s">
        <v>12</v>
      </c>
      <c r="E11" s="26" t="s">
        <v>14</v>
      </c>
      <c r="F11" s="26" t="s">
        <v>11</v>
      </c>
    </row>
    <row r="12" spans="1:8" x14ac:dyDescent="0.2">
      <c r="A12" s="10">
        <v>45158</v>
      </c>
      <c r="B12" s="11">
        <f>F9</f>
        <v>412733</v>
      </c>
      <c r="C12" s="30">
        <v>6878.88</v>
      </c>
      <c r="D12" s="13">
        <f>(B12*$F$8)/360*30</f>
        <v>2235.6370833333331</v>
      </c>
      <c r="E12" s="12">
        <v>3442.88</v>
      </c>
      <c r="F12" s="24">
        <f>C12+D12+E12</f>
        <v>12557.397083333333</v>
      </c>
      <c r="G12" s="4">
        <f>266000-SUM(C12:C24)</f>
        <v>176574.56</v>
      </c>
      <c r="H12" s="2">
        <f>G12/48</f>
        <v>3678.6366666666668</v>
      </c>
    </row>
    <row r="13" spans="1:8" x14ac:dyDescent="0.2">
      <c r="A13" s="10">
        <f>DATE(IF(MONTH(A12)=12,YEAR(A12)+1,YEAR(A12)),IF(MONTH(A12)+1=13,1,MONTH(A12)+1),DAY(A12))</f>
        <v>45189</v>
      </c>
      <c r="B13" s="11">
        <f>IF((B12-C12)&gt;0,IF((B12-C12)&gt;0.1,B12-C12,0),0)*AND(IF(B12&lt;0,0,B12))</f>
        <v>405854.12</v>
      </c>
      <c r="C13" s="30">
        <v>6878.88</v>
      </c>
      <c r="D13" s="13">
        <f t="shared" ref="D13:D14" si="0">(B13*$F$8)/360*30</f>
        <v>2198.3764833333335</v>
      </c>
      <c r="E13" s="12">
        <v>3442.88</v>
      </c>
      <c r="F13" s="24">
        <f t="shared" ref="F13:F71" si="1">C13+D13+E13</f>
        <v>12520.136483333335</v>
      </c>
      <c r="G13" s="2">
        <f>266+19</f>
        <v>285</v>
      </c>
    </row>
    <row r="14" spans="1:8" x14ac:dyDescent="0.2">
      <c r="A14" s="10">
        <f>DATE(IF(MONTH(A13)=12,YEAR(A13)+1,YEAR(A13)),IF(MONTH(A13)+1=13,1,MONTH(A13)+1),DAY(A13))</f>
        <v>45219</v>
      </c>
      <c r="B14" s="11">
        <f>IF((B13-C13)&gt;0,IF((B13-C13)&gt;0.1,B13-C13,0),0)*AND(IF(B13&lt;0,0,B13))</f>
        <v>398975.24</v>
      </c>
      <c r="C14" s="30">
        <v>6878.88</v>
      </c>
      <c r="D14" s="13">
        <f t="shared" si="0"/>
        <v>2161.1158833333334</v>
      </c>
      <c r="E14" s="12">
        <v>3442.88</v>
      </c>
      <c r="F14" s="24">
        <f t="shared" si="1"/>
        <v>12482.875883333334</v>
      </c>
    </row>
    <row r="15" spans="1:8" x14ac:dyDescent="0.2">
      <c r="A15" s="10">
        <f t="shared" ref="A15:A39" si="2">DATE(IF(MONTH(A14)=12,YEAR(A14)+1,YEAR(A14)),IF(MONTH(A14)+1=13,1,MONTH(A14)+1),DAY(A14))</f>
        <v>45250</v>
      </c>
      <c r="B15" s="11">
        <f>IF((B14-C14)&gt;0,IF((B14-C14)&gt;0.1,B14-C14,0),0)*AND(IF(B14&lt;0,0,B14))</f>
        <v>392096.36</v>
      </c>
      <c r="C15" s="30">
        <v>6878.88</v>
      </c>
      <c r="D15" s="13">
        <f>(B15*$F$8)/360*30</f>
        <v>2123.8552833333333</v>
      </c>
      <c r="E15" s="12">
        <v>3442.88</v>
      </c>
      <c r="F15" s="24">
        <f t="shared" si="1"/>
        <v>12445.615283333333</v>
      </c>
    </row>
    <row r="16" spans="1:8" x14ac:dyDescent="0.2">
      <c r="A16" s="10">
        <f t="shared" si="2"/>
        <v>45280</v>
      </c>
      <c r="B16" s="11">
        <f>IF((B15-C15)&gt;0,IF((B15-C15)&gt;0.1,B15-C15,0),0)*AND(IF(B15&lt;0,0,B15))</f>
        <v>385217.48</v>
      </c>
      <c r="C16" s="30">
        <v>6878.88</v>
      </c>
      <c r="D16" s="13">
        <f t="shared" ref="D16:D71" si="3">(B16*$F$8)/360*30</f>
        <v>2086.5946833333333</v>
      </c>
      <c r="E16" s="12">
        <v>3442.89</v>
      </c>
      <c r="F16" s="24">
        <f t="shared" si="1"/>
        <v>12408.364683333333</v>
      </c>
    </row>
    <row r="17" spans="1:6" x14ac:dyDescent="0.2">
      <c r="A17" s="10">
        <f t="shared" si="2"/>
        <v>45311</v>
      </c>
      <c r="B17" s="11">
        <f>IF((B16-C16)&gt;0,IF((B16-C16)&gt;0.1,B16-C16,0),0)*AND(IF(B16&lt;0,0,B16))</f>
        <v>378338.6</v>
      </c>
      <c r="C17" s="30">
        <v>6878.88</v>
      </c>
      <c r="D17" s="13">
        <f t="shared" si="3"/>
        <v>2049.3340833333332</v>
      </c>
      <c r="E17" s="12"/>
      <c r="F17" s="24">
        <f t="shared" si="1"/>
        <v>8928.2140833333324</v>
      </c>
    </row>
    <row r="18" spans="1:6" x14ac:dyDescent="0.2">
      <c r="A18" s="10">
        <f t="shared" si="2"/>
        <v>45342</v>
      </c>
      <c r="B18" s="14">
        <f t="shared" ref="B18:B39" si="4">IF((B17-C17)&gt;0,IF((B17-C17)&gt;0.1,B17-C17,0),0)*AND(IF(B17&lt;0,0,B17))</f>
        <v>371459.72</v>
      </c>
      <c r="C18" s="30">
        <v>6878.88</v>
      </c>
      <c r="D18" s="13">
        <f t="shared" si="3"/>
        <v>2012.0734833333333</v>
      </c>
      <c r="E18" s="12"/>
      <c r="F18" s="24">
        <f t="shared" si="1"/>
        <v>8890.9534833333328</v>
      </c>
    </row>
    <row r="19" spans="1:6" x14ac:dyDescent="0.2">
      <c r="A19" s="10">
        <f t="shared" si="2"/>
        <v>45371</v>
      </c>
      <c r="B19" s="14">
        <f t="shared" si="4"/>
        <v>364580.83999999997</v>
      </c>
      <c r="C19" s="30">
        <v>6878.88</v>
      </c>
      <c r="D19" s="13">
        <f t="shared" si="3"/>
        <v>1974.8128833333335</v>
      </c>
      <c r="E19" s="12"/>
      <c r="F19" s="24">
        <f t="shared" si="1"/>
        <v>8853.6928833333332</v>
      </c>
    </row>
    <row r="20" spans="1:6" x14ac:dyDescent="0.2">
      <c r="A20" s="10">
        <f t="shared" si="2"/>
        <v>45402</v>
      </c>
      <c r="B20" s="14">
        <f t="shared" si="4"/>
        <v>357701.95999999996</v>
      </c>
      <c r="C20" s="30">
        <v>6878.88</v>
      </c>
      <c r="D20" s="13">
        <f t="shared" si="3"/>
        <v>1937.5522833333332</v>
      </c>
      <c r="E20" s="12"/>
      <c r="F20" s="24">
        <f t="shared" si="1"/>
        <v>8816.4322833333335</v>
      </c>
    </row>
    <row r="21" spans="1:6" x14ac:dyDescent="0.2">
      <c r="A21" s="10">
        <f t="shared" si="2"/>
        <v>45432</v>
      </c>
      <c r="B21" s="14">
        <f t="shared" si="4"/>
        <v>350823.07999999996</v>
      </c>
      <c r="C21" s="30">
        <v>6878.88</v>
      </c>
      <c r="D21" s="13">
        <f t="shared" si="3"/>
        <v>1900.2916833333334</v>
      </c>
      <c r="E21" s="12"/>
      <c r="F21" s="24">
        <f t="shared" si="1"/>
        <v>8779.1716833333339</v>
      </c>
    </row>
    <row r="22" spans="1:6" x14ac:dyDescent="0.2">
      <c r="A22" s="10">
        <f t="shared" si="2"/>
        <v>45463</v>
      </c>
      <c r="B22" s="14">
        <f t="shared" si="4"/>
        <v>343944.19999999995</v>
      </c>
      <c r="C22" s="30">
        <v>6878.88</v>
      </c>
      <c r="D22" s="13">
        <f t="shared" si="3"/>
        <v>1863.0310833333331</v>
      </c>
      <c r="E22" s="12"/>
      <c r="F22" s="24">
        <f t="shared" si="1"/>
        <v>8741.9110833333325</v>
      </c>
    </row>
    <row r="23" spans="1:6" x14ac:dyDescent="0.2">
      <c r="A23" s="10">
        <f t="shared" si="2"/>
        <v>45493</v>
      </c>
      <c r="B23" s="14">
        <f t="shared" si="4"/>
        <v>337065.31999999995</v>
      </c>
      <c r="C23" s="30">
        <v>6878.88</v>
      </c>
      <c r="D23" s="13">
        <f t="shared" si="3"/>
        <v>1825.770483333333</v>
      </c>
      <c r="E23" s="12"/>
      <c r="F23" s="24">
        <f t="shared" si="1"/>
        <v>8704.6504833333329</v>
      </c>
    </row>
    <row r="24" spans="1:6" x14ac:dyDescent="0.2">
      <c r="A24" s="10">
        <f t="shared" si="2"/>
        <v>45524</v>
      </c>
      <c r="B24" s="14">
        <f t="shared" si="4"/>
        <v>330186.43999999994</v>
      </c>
      <c r="C24" s="30">
        <v>6878.88</v>
      </c>
      <c r="D24" s="13">
        <f t="shared" si="3"/>
        <v>1788.5098833333332</v>
      </c>
      <c r="E24" s="12"/>
      <c r="F24" s="24">
        <f t="shared" si="1"/>
        <v>8667.3898833333333</v>
      </c>
    </row>
    <row r="25" spans="1:6" x14ac:dyDescent="0.2">
      <c r="A25" s="10">
        <f>DATE(IF(MONTH(A24)=12,YEAR(A24)+1,YEAR(A24)),IF(MONTH(A24)+1=13,1,MONTH(A24)+1),DAY(A24))</f>
        <v>45555</v>
      </c>
      <c r="B25" s="14">
        <f>IF((B24-C24)&gt;0,IF((B24-C24)&gt;0.1,B24-C24,0),0)*AND(IF(B24&lt;0,0,B24))</f>
        <v>323307.55999999994</v>
      </c>
      <c r="C25" s="30">
        <v>6878.88</v>
      </c>
      <c r="D25" s="13">
        <f t="shared" si="3"/>
        <v>1751.2492833333329</v>
      </c>
      <c r="E25" s="12"/>
      <c r="F25" s="24">
        <f t="shared" si="1"/>
        <v>8630.1292833333337</v>
      </c>
    </row>
    <row r="26" spans="1:6" x14ac:dyDescent="0.2">
      <c r="A26" s="10">
        <f t="shared" si="2"/>
        <v>45585</v>
      </c>
      <c r="B26" s="14">
        <f t="shared" si="4"/>
        <v>316428.67999999993</v>
      </c>
      <c r="C26" s="30">
        <v>6878.88</v>
      </c>
      <c r="D26" s="13">
        <f t="shared" si="3"/>
        <v>1713.988683333333</v>
      </c>
      <c r="E26" s="12"/>
      <c r="F26" s="24">
        <f t="shared" si="1"/>
        <v>8592.868683333334</v>
      </c>
    </row>
    <row r="27" spans="1:6" x14ac:dyDescent="0.2">
      <c r="A27" s="10">
        <f t="shared" si="2"/>
        <v>45616</v>
      </c>
      <c r="B27" s="14">
        <f t="shared" si="4"/>
        <v>309549.79999999993</v>
      </c>
      <c r="C27" s="30">
        <v>6878.88</v>
      </c>
      <c r="D27" s="13">
        <f t="shared" si="3"/>
        <v>1676.728083333333</v>
      </c>
      <c r="E27" s="12"/>
      <c r="F27" s="24">
        <f t="shared" si="1"/>
        <v>8555.6080833333326</v>
      </c>
    </row>
    <row r="28" spans="1:6" x14ac:dyDescent="0.2">
      <c r="A28" s="10">
        <f t="shared" si="2"/>
        <v>45646</v>
      </c>
      <c r="B28" s="14">
        <f t="shared" si="4"/>
        <v>302670.91999999993</v>
      </c>
      <c r="C28" s="30">
        <v>6878.88</v>
      </c>
      <c r="D28" s="13">
        <f t="shared" si="3"/>
        <v>1639.4674833333329</v>
      </c>
      <c r="E28" s="12"/>
      <c r="F28" s="24">
        <f t="shared" si="1"/>
        <v>8518.347483333333</v>
      </c>
    </row>
    <row r="29" spans="1:6" x14ac:dyDescent="0.2">
      <c r="A29" s="10">
        <f t="shared" si="2"/>
        <v>45677</v>
      </c>
      <c r="B29" s="14">
        <f t="shared" si="4"/>
        <v>295792.03999999992</v>
      </c>
      <c r="C29" s="30">
        <v>6878.88</v>
      </c>
      <c r="D29" s="13">
        <f t="shared" si="3"/>
        <v>1602.2068833333331</v>
      </c>
      <c r="E29" s="12"/>
      <c r="F29" s="24">
        <f t="shared" si="1"/>
        <v>8481.0868833333334</v>
      </c>
    </row>
    <row r="30" spans="1:6" x14ac:dyDescent="0.2">
      <c r="A30" s="10">
        <f t="shared" si="2"/>
        <v>45708</v>
      </c>
      <c r="B30" s="14">
        <f t="shared" si="4"/>
        <v>288913.15999999992</v>
      </c>
      <c r="C30" s="30">
        <v>6878.88</v>
      </c>
      <c r="D30" s="13">
        <f t="shared" si="3"/>
        <v>1564.946283333333</v>
      </c>
      <c r="E30" s="12"/>
      <c r="F30" s="24">
        <f t="shared" si="1"/>
        <v>8443.8262833333338</v>
      </c>
    </row>
    <row r="31" spans="1:6" x14ac:dyDescent="0.2">
      <c r="A31" s="10">
        <f t="shared" si="2"/>
        <v>45736</v>
      </c>
      <c r="B31" s="14">
        <f t="shared" si="4"/>
        <v>282034.27999999991</v>
      </c>
      <c r="C31" s="30">
        <v>6878.88</v>
      </c>
      <c r="D31" s="13">
        <f t="shared" si="3"/>
        <v>1527.6856833333329</v>
      </c>
      <c r="E31" s="12"/>
      <c r="F31" s="24">
        <f t="shared" si="1"/>
        <v>8406.5656833333323</v>
      </c>
    </row>
    <row r="32" spans="1:6" x14ac:dyDescent="0.2">
      <c r="A32" s="10">
        <f t="shared" si="2"/>
        <v>45767</v>
      </c>
      <c r="B32" s="14">
        <f t="shared" si="4"/>
        <v>275155.39999999991</v>
      </c>
      <c r="C32" s="30">
        <v>6878.88</v>
      </c>
      <c r="D32" s="13">
        <f t="shared" si="3"/>
        <v>1490.4250833333329</v>
      </c>
      <c r="E32" s="12"/>
      <c r="F32" s="24">
        <f t="shared" si="1"/>
        <v>8369.3050833333327</v>
      </c>
    </row>
    <row r="33" spans="1:6" x14ac:dyDescent="0.2">
      <c r="A33" s="10">
        <f t="shared" si="2"/>
        <v>45797</v>
      </c>
      <c r="B33" s="14">
        <f t="shared" si="4"/>
        <v>268276.5199999999</v>
      </c>
      <c r="C33" s="30">
        <v>6878.88</v>
      </c>
      <c r="D33" s="13">
        <f t="shared" si="3"/>
        <v>1453.1644833333326</v>
      </c>
      <c r="E33" s="12"/>
      <c r="F33" s="24">
        <f t="shared" si="1"/>
        <v>8332.0444833333331</v>
      </c>
    </row>
    <row r="34" spans="1:6" x14ac:dyDescent="0.2">
      <c r="A34" s="10">
        <f t="shared" si="2"/>
        <v>45828</v>
      </c>
      <c r="B34" s="14">
        <f t="shared" si="4"/>
        <v>261397.6399999999</v>
      </c>
      <c r="C34" s="30">
        <v>6878.88</v>
      </c>
      <c r="D34" s="13">
        <f t="shared" si="3"/>
        <v>1415.9038833333327</v>
      </c>
      <c r="E34" s="12"/>
      <c r="F34" s="24">
        <f t="shared" si="1"/>
        <v>8294.7838833333335</v>
      </c>
    </row>
    <row r="35" spans="1:6" x14ac:dyDescent="0.2">
      <c r="A35" s="10">
        <f t="shared" si="2"/>
        <v>45858</v>
      </c>
      <c r="B35" s="14">
        <f t="shared" si="4"/>
        <v>254518.75999999989</v>
      </c>
      <c r="C35" s="30">
        <v>6878.88</v>
      </c>
      <c r="D35" s="13">
        <f t="shared" si="3"/>
        <v>1378.6432833333329</v>
      </c>
      <c r="E35" s="12"/>
      <c r="F35" s="24">
        <f t="shared" si="1"/>
        <v>8257.5232833333321</v>
      </c>
    </row>
    <row r="36" spans="1:6" x14ac:dyDescent="0.2">
      <c r="A36" s="10">
        <f t="shared" si="2"/>
        <v>45889</v>
      </c>
      <c r="B36" s="14">
        <f t="shared" si="4"/>
        <v>247639.87999999989</v>
      </c>
      <c r="C36" s="30">
        <v>6878.88</v>
      </c>
      <c r="D36" s="13">
        <f t="shared" si="3"/>
        <v>1341.3826833333328</v>
      </c>
      <c r="E36" s="12"/>
      <c r="F36" s="24">
        <f t="shared" si="1"/>
        <v>8220.2626833333325</v>
      </c>
    </row>
    <row r="37" spans="1:6" x14ac:dyDescent="0.2">
      <c r="A37" s="10">
        <f t="shared" si="2"/>
        <v>45920</v>
      </c>
      <c r="B37" s="14">
        <f t="shared" si="4"/>
        <v>240760.99999999988</v>
      </c>
      <c r="C37" s="30">
        <v>6878.88</v>
      </c>
      <c r="D37" s="13">
        <f t="shared" si="3"/>
        <v>1304.1220833333327</v>
      </c>
      <c r="E37" s="12"/>
      <c r="F37" s="24">
        <f t="shared" si="1"/>
        <v>8183.0020833333328</v>
      </c>
    </row>
    <row r="38" spans="1:6" x14ac:dyDescent="0.2">
      <c r="A38" s="10">
        <f t="shared" si="2"/>
        <v>45950</v>
      </c>
      <c r="B38" s="14">
        <f t="shared" si="4"/>
        <v>233882.11999999988</v>
      </c>
      <c r="C38" s="30">
        <v>6878.88</v>
      </c>
      <c r="D38" s="13">
        <f t="shared" si="3"/>
        <v>1266.8614833333327</v>
      </c>
      <c r="E38" s="12"/>
      <c r="F38" s="24">
        <f t="shared" si="1"/>
        <v>8145.7414833333332</v>
      </c>
    </row>
    <row r="39" spans="1:6" x14ac:dyDescent="0.2">
      <c r="A39" s="10">
        <f t="shared" si="2"/>
        <v>45981</v>
      </c>
      <c r="B39" s="14">
        <f t="shared" si="4"/>
        <v>227003.23999999987</v>
      </c>
      <c r="C39" s="30">
        <v>6878.88</v>
      </c>
      <c r="D39" s="13">
        <f t="shared" si="3"/>
        <v>1229.6008833333328</v>
      </c>
      <c r="E39" s="12"/>
      <c r="F39" s="24">
        <f t="shared" si="1"/>
        <v>8108.4808833333327</v>
      </c>
    </row>
    <row r="40" spans="1:6" x14ac:dyDescent="0.2">
      <c r="A40" s="10">
        <f>DATE(IF(MONTH(A39)=12,YEAR(A39)+1,YEAR(A39)),IF(MONTH(A39)+1=13,1,MONTH(A39)+1),DAY(A39))</f>
        <v>46011</v>
      </c>
      <c r="B40" s="14">
        <f>IF((B39-C39)&gt;0,IF((B39-C39)&gt;0.1,B39-C39,0),0)*AND(IF(B39&lt;0,0,B39))</f>
        <v>220124.35999999987</v>
      </c>
      <c r="C40" s="30">
        <v>6878.88</v>
      </c>
      <c r="D40" s="13">
        <f t="shared" si="3"/>
        <v>1192.3402833333328</v>
      </c>
      <c r="E40" s="12"/>
      <c r="F40" s="24">
        <f t="shared" si="1"/>
        <v>8071.2202833333331</v>
      </c>
    </row>
    <row r="41" spans="1:6" x14ac:dyDescent="0.2">
      <c r="A41" s="10">
        <f t="shared" ref="A41:A71" si="5">DATE(IF(MONTH(A40)=12,YEAR(A40)+1,YEAR(A40)),IF(MONTH(A40)+1=13,1,MONTH(A40)+1),DAY(A40))</f>
        <v>46042</v>
      </c>
      <c r="B41" s="14">
        <f t="shared" ref="B41:B71" si="6">IF((B40-C40)&gt;0,IF((B40-C40)&gt;0.1,B40-C40,0),0)*AND(IF(B40&lt;0,0,B40))</f>
        <v>213245.47999999986</v>
      </c>
      <c r="C41" s="30">
        <v>6878.88</v>
      </c>
      <c r="D41" s="13">
        <f t="shared" si="3"/>
        <v>1155.0796833333327</v>
      </c>
      <c r="E41" s="12"/>
      <c r="F41" s="24">
        <f t="shared" si="1"/>
        <v>8033.9596833333326</v>
      </c>
    </row>
    <row r="42" spans="1:6" x14ac:dyDescent="0.2">
      <c r="A42" s="10">
        <f t="shared" si="5"/>
        <v>46073</v>
      </c>
      <c r="B42" s="14">
        <f t="shared" si="6"/>
        <v>206366.59999999986</v>
      </c>
      <c r="C42" s="30">
        <v>6878.88</v>
      </c>
      <c r="D42" s="13">
        <f t="shared" si="3"/>
        <v>1117.8190833333324</v>
      </c>
      <c r="E42" s="12"/>
      <c r="F42" s="24">
        <f t="shared" si="1"/>
        <v>7996.699083333333</v>
      </c>
    </row>
    <row r="43" spans="1:6" x14ac:dyDescent="0.2">
      <c r="A43" s="10">
        <f t="shared" si="5"/>
        <v>46101</v>
      </c>
      <c r="B43" s="14">
        <f t="shared" si="6"/>
        <v>199487.71999999986</v>
      </c>
      <c r="C43" s="30">
        <v>6878.88</v>
      </c>
      <c r="D43" s="13">
        <f t="shared" si="3"/>
        <v>1080.5584833333326</v>
      </c>
      <c r="E43" s="12"/>
      <c r="F43" s="24">
        <f t="shared" si="1"/>
        <v>7959.4384833333324</v>
      </c>
    </row>
    <row r="44" spans="1:6" x14ac:dyDescent="0.2">
      <c r="A44" s="10">
        <f t="shared" si="5"/>
        <v>46132</v>
      </c>
      <c r="B44" s="14">
        <f t="shared" si="6"/>
        <v>192608.83999999985</v>
      </c>
      <c r="C44" s="30">
        <v>6878.88</v>
      </c>
      <c r="D44" s="13">
        <f t="shared" si="3"/>
        <v>1043.2978833333325</v>
      </c>
      <c r="E44" s="12"/>
      <c r="F44" s="24">
        <f t="shared" si="1"/>
        <v>7922.1778833333328</v>
      </c>
    </row>
    <row r="45" spans="1:6" x14ac:dyDescent="0.2">
      <c r="A45" s="10">
        <f t="shared" si="5"/>
        <v>46162</v>
      </c>
      <c r="B45" s="14">
        <f t="shared" si="6"/>
        <v>185729.95999999985</v>
      </c>
      <c r="C45" s="30">
        <v>6878.88</v>
      </c>
      <c r="D45" s="13">
        <f t="shared" si="3"/>
        <v>1006.0372833333325</v>
      </c>
      <c r="E45" s="12"/>
      <c r="F45" s="24">
        <f t="shared" si="1"/>
        <v>7884.9172833333323</v>
      </c>
    </row>
    <row r="46" spans="1:6" x14ac:dyDescent="0.2">
      <c r="A46" s="10">
        <f t="shared" si="5"/>
        <v>46193</v>
      </c>
      <c r="B46" s="14">
        <f t="shared" si="6"/>
        <v>178851.07999999984</v>
      </c>
      <c r="C46" s="30">
        <v>6878.88</v>
      </c>
      <c r="D46" s="13">
        <f t="shared" si="3"/>
        <v>968.77668333333247</v>
      </c>
      <c r="E46" s="12"/>
      <c r="F46" s="24">
        <f t="shared" si="1"/>
        <v>7847.6566833333327</v>
      </c>
    </row>
    <row r="47" spans="1:6" x14ac:dyDescent="0.2">
      <c r="A47" s="10">
        <f t="shared" si="5"/>
        <v>46223</v>
      </c>
      <c r="B47" s="14">
        <f t="shared" si="6"/>
        <v>171972.19999999984</v>
      </c>
      <c r="C47" s="30">
        <v>6878.88</v>
      </c>
      <c r="D47" s="13">
        <f t="shared" si="3"/>
        <v>931.51608333333252</v>
      </c>
      <c r="E47" s="12"/>
      <c r="F47" s="24">
        <f t="shared" si="1"/>
        <v>7810.3960833333331</v>
      </c>
    </row>
    <row r="48" spans="1:6" x14ac:dyDescent="0.2">
      <c r="A48" s="10">
        <f t="shared" si="5"/>
        <v>46254</v>
      </c>
      <c r="B48" s="14">
        <f t="shared" si="6"/>
        <v>165093.31999999983</v>
      </c>
      <c r="C48" s="30">
        <v>6878.88</v>
      </c>
      <c r="D48" s="13">
        <f t="shared" si="3"/>
        <v>894.25548333333245</v>
      </c>
      <c r="E48" s="12"/>
      <c r="F48" s="24">
        <f t="shared" si="1"/>
        <v>7773.1354833333326</v>
      </c>
    </row>
    <row r="49" spans="1:6" x14ac:dyDescent="0.2">
      <c r="A49" s="10">
        <f t="shared" si="5"/>
        <v>46285</v>
      </c>
      <c r="B49" s="14">
        <f t="shared" si="6"/>
        <v>158214.43999999983</v>
      </c>
      <c r="C49" s="30">
        <v>6878.88</v>
      </c>
      <c r="D49" s="13">
        <f t="shared" si="3"/>
        <v>856.99488333333238</v>
      </c>
      <c r="E49" s="12"/>
      <c r="F49" s="24">
        <f t="shared" si="1"/>
        <v>7735.874883333332</v>
      </c>
    </row>
    <row r="50" spans="1:6" x14ac:dyDescent="0.2">
      <c r="A50" s="10">
        <f t="shared" si="5"/>
        <v>46315</v>
      </c>
      <c r="B50" s="14">
        <f t="shared" si="6"/>
        <v>151335.55999999982</v>
      </c>
      <c r="C50" s="30">
        <v>6878.88</v>
      </c>
      <c r="D50" s="13">
        <f t="shared" si="3"/>
        <v>819.73428333333243</v>
      </c>
      <c r="E50" s="12"/>
      <c r="F50" s="24">
        <f t="shared" si="1"/>
        <v>7698.6142833333324</v>
      </c>
    </row>
    <row r="51" spans="1:6" x14ac:dyDescent="0.2">
      <c r="A51" s="10">
        <f t="shared" si="5"/>
        <v>46346</v>
      </c>
      <c r="B51" s="14">
        <f t="shared" si="6"/>
        <v>144456.67999999982</v>
      </c>
      <c r="C51" s="30">
        <v>6878.88</v>
      </c>
      <c r="D51" s="13">
        <f t="shared" si="3"/>
        <v>782.47368333333236</v>
      </c>
      <c r="E51" s="12"/>
      <c r="F51" s="24">
        <f t="shared" si="1"/>
        <v>7661.3536833333328</v>
      </c>
    </row>
    <row r="52" spans="1:6" x14ac:dyDescent="0.2">
      <c r="A52" s="10">
        <f t="shared" si="5"/>
        <v>46376</v>
      </c>
      <c r="B52" s="14">
        <f t="shared" si="6"/>
        <v>137577.79999999981</v>
      </c>
      <c r="C52" s="30">
        <v>6878.88</v>
      </c>
      <c r="D52" s="13">
        <f t="shared" si="3"/>
        <v>745.21308333333229</v>
      </c>
      <c r="E52" s="12"/>
      <c r="F52" s="24">
        <f t="shared" si="1"/>
        <v>7624.0930833333323</v>
      </c>
    </row>
    <row r="53" spans="1:6" x14ac:dyDescent="0.2">
      <c r="A53" s="10">
        <f t="shared" si="5"/>
        <v>46407</v>
      </c>
      <c r="B53" s="14">
        <f t="shared" si="6"/>
        <v>130698.91999999981</v>
      </c>
      <c r="C53" s="30">
        <v>6878.88</v>
      </c>
      <c r="D53" s="13">
        <f t="shared" si="3"/>
        <v>707.95248333333222</v>
      </c>
      <c r="E53" s="12"/>
      <c r="F53" s="24">
        <f t="shared" si="1"/>
        <v>7586.8324833333327</v>
      </c>
    </row>
    <row r="54" spans="1:6" x14ac:dyDescent="0.2">
      <c r="A54" s="10">
        <f t="shared" si="5"/>
        <v>46438</v>
      </c>
      <c r="B54" s="14">
        <f t="shared" si="6"/>
        <v>123820.0399999998</v>
      </c>
      <c r="C54" s="30">
        <v>6878.88</v>
      </c>
      <c r="D54" s="13">
        <f t="shared" si="3"/>
        <v>670.69188333333227</v>
      </c>
      <c r="E54" s="12"/>
      <c r="F54" s="24">
        <f t="shared" si="1"/>
        <v>7549.5718833333322</v>
      </c>
    </row>
    <row r="55" spans="1:6" x14ac:dyDescent="0.2">
      <c r="A55" s="10">
        <f t="shared" si="5"/>
        <v>46466</v>
      </c>
      <c r="B55" s="14">
        <f t="shared" si="6"/>
        <v>116941.1599999998</v>
      </c>
      <c r="C55" s="30">
        <v>6878.88</v>
      </c>
      <c r="D55" s="13">
        <f t="shared" si="3"/>
        <v>633.43128333333232</v>
      </c>
      <c r="E55" s="12"/>
      <c r="F55" s="24">
        <f t="shared" si="1"/>
        <v>7512.3112833333325</v>
      </c>
    </row>
    <row r="56" spans="1:6" x14ac:dyDescent="0.2">
      <c r="A56" s="10">
        <f t="shared" si="5"/>
        <v>46497</v>
      </c>
      <c r="B56" s="14">
        <f t="shared" si="6"/>
        <v>110062.2799999998</v>
      </c>
      <c r="C56" s="30">
        <v>6878.88</v>
      </c>
      <c r="D56" s="13">
        <f t="shared" si="3"/>
        <v>596.17068333333225</v>
      </c>
      <c r="E56" s="12"/>
      <c r="F56" s="24">
        <f t="shared" si="1"/>
        <v>7475.050683333332</v>
      </c>
    </row>
    <row r="57" spans="1:6" x14ac:dyDescent="0.2">
      <c r="A57" s="10">
        <f t="shared" si="5"/>
        <v>46527</v>
      </c>
      <c r="B57" s="14">
        <f t="shared" si="6"/>
        <v>103183.39999999979</v>
      </c>
      <c r="C57" s="30">
        <v>6878.88</v>
      </c>
      <c r="D57" s="13">
        <f t="shared" si="3"/>
        <v>558.91008333333218</v>
      </c>
      <c r="E57" s="12"/>
      <c r="F57" s="24">
        <f t="shared" si="1"/>
        <v>7437.7900833333324</v>
      </c>
    </row>
    <row r="58" spans="1:6" x14ac:dyDescent="0.2">
      <c r="A58" s="10">
        <f t="shared" si="5"/>
        <v>46558</v>
      </c>
      <c r="B58" s="14">
        <f t="shared" si="6"/>
        <v>96304.519999999786</v>
      </c>
      <c r="C58" s="30">
        <v>6878.88</v>
      </c>
      <c r="D58" s="13">
        <f t="shared" si="3"/>
        <v>521.64948333333223</v>
      </c>
      <c r="E58" s="12"/>
      <c r="F58" s="24">
        <f t="shared" si="1"/>
        <v>7400.5294833333319</v>
      </c>
    </row>
    <row r="59" spans="1:6" x14ac:dyDescent="0.2">
      <c r="A59" s="10">
        <f t="shared" si="5"/>
        <v>46588</v>
      </c>
      <c r="B59" s="14">
        <f t="shared" si="6"/>
        <v>89425.639999999781</v>
      </c>
      <c r="C59" s="30">
        <v>6878.88</v>
      </c>
      <c r="D59" s="13">
        <f t="shared" si="3"/>
        <v>484.38888333333222</v>
      </c>
      <c r="E59" s="12"/>
      <c r="F59" s="24">
        <f t="shared" si="1"/>
        <v>7363.2688833333323</v>
      </c>
    </row>
    <row r="60" spans="1:6" x14ac:dyDescent="0.2">
      <c r="A60" s="10">
        <f t="shared" si="5"/>
        <v>46619</v>
      </c>
      <c r="B60" s="14">
        <f t="shared" si="6"/>
        <v>82546.759999999776</v>
      </c>
      <c r="C60" s="30">
        <v>6878.88</v>
      </c>
      <c r="D60" s="13">
        <f t="shared" si="3"/>
        <v>447.12828333333215</v>
      </c>
      <c r="E60" s="12"/>
      <c r="F60" s="24">
        <f t="shared" si="1"/>
        <v>7326.0082833333327</v>
      </c>
    </row>
    <row r="61" spans="1:6" x14ac:dyDescent="0.2">
      <c r="A61" s="10">
        <f t="shared" si="5"/>
        <v>46650</v>
      </c>
      <c r="B61" s="14">
        <f t="shared" si="6"/>
        <v>75667.879999999772</v>
      </c>
      <c r="C61" s="30">
        <v>6878.88</v>
      </c>
      <c r="D61" s="13">
        <f t="shared" si="3"/>
        <v>409.86768333333208</v>
      </c>
      <c r="E61" s="12"/>
      <c r="F61" s="24">
        <f t="shared" si="1"/>
        <v>7288.7476833333321</v>
      </c>
    </row>
    <row r="62" spans="1:6" x14ac:dyDescent="0.2">
      <c r="A62" s="10">
        <f t="shared" si="5"/>
        <v>46680</v>
      </c>
      <c r="B62" s="14">
        <f t="shared" si="6"/>
        <v>68788.999999999767</v>
      </c>
      <c r="C62" s="30">
        <v>6878.88</v>
      </c>
      <c r="D62" s="13">
        <f t="shared" si="3"/>
        <v>372.60708333333207</v>
      </c>
      <c r="E62" s="12"/>
      <c r="F62" s="24">
        <f t="shared" si="1"/>
        <v>7251.4870833333325</v>
      </c>
    </row>
    <row r="63" spans="1:6" x14ac:dyDescent="0.2">
      <c r="A63" s="10">
        <f t="shared" si="5"/>
        <v>46711</v>
      </c>
      <c r="B63" s="14">
        <f t="shared" si="6"/>
        <v>61910.11999999977</v>
      </c>
      <c r="C63" s="30">
        <v>6878.88</v>
      </c>
      <c r="D63" s="13">
        <f t="shared" si="3"/>
        <v>335.34648333333212</v>
      </c>
      <c r="E63" s="12"/>
      <c r="F63" s="24">
        <f t="shared" si="1"/>
        <v>7214.226483333332</v>
      </c>
    </row>
    <row r="64" spans="1:6" x14ac:dyDescent="0.2">
      <c r="A64" s="10">
        <f t="shared" si="5"/>
        <v>46741</v>
      </c>
      <c r="B64" s="14">
        <f t="shared" si="6"/>
        <v>55031.239999999772</v>
      </c>
      <c r="C64" s="30">
        <v>6878.88</v>
      </c>
      <c r="D64" s="13">
        <f t="shared" si="3"/>
        <v>298.08588333333216</v>
      </c>
      <c r="E64" s="12"/>
      <c r="F64" s="24">
        <f t="shared" si="1"/>
        <v>7176.9658833333324</v>
      </c>
    </row>
    <row r="65" spans="1:6" x14ac:dyDescent="0.2">
      <c r="A65" s="10">
        <f t="shared" si="5"/>
        <v>46772</v>
      </c>
      <c r="B65" s="14">
        <f t="shared" si="6"/>
        <v>48152.359999999775</v>
      </c>
      <c r="C65" s="30">
        <v>6878.88</v>
      </c>
      <c r="D65" s="13">
        <f t="shared" si="3"/>
        <v>260.82528333333215</v>
      </c>
      <c r="E65" s="12"/>
      <c r="F65" s="24">
        <f t="shared" si="1"/>
        <v>7139.7052833333319</v>
      </c>
    </row>
    <row r="66" spans="1:6" x14ac:dyDescent="0.2">
      <c r="A66" s="10">
        <f t="shared" si="5"/>
        <v>46803</v>
      </c>
      <c r="B66" s="14">
        <f t="shared" si="6"/>
        <v>41273.479999999778</v>
      </c>
      <c r="C66" s="30">
        <v>6878.88</v>
      </c>
      <c r="D66" s="13">
        <f t="shared" si="3"/>
        <v>223.56468333333214</v>
      </c>
      <c r="E66" s="12"/>
      <c r="F66" s="24">
        <f t="shared" si="1"/>
        <v>7102.4446833333323</v>
      </c>
    </row>
    <row r="67" spans="1:6" x14ac:dyDescent="0.2">
      <c r="A67" s="10">
        <f t="shared" si="5"/>
        <v>46832</v>
      </c>
      <c r="B67" s="14">
        <f t="shared" si="6"/>
        <v>34394.59999999978</v>
      </c>
      <c r="C67" s="30">
        <v>6878.88</v>
      </c>
      <c r="D67" s="13">
        <f t="shared" si="3"/>
        <v>186.30408333333216</v>
      </c>
      <c r="E67" s="12"/>
      <c r="F67" s="24">
        <f t="shared" si="1"/>
        <v>7065.1840833333326</v>
      </c>
    </row>
    <row r="68" spans="1:6" x14ac:dyDescent="0.2">
      <c r="A68" s="10">
        <f t="shared" si="5"/>
        <v>46863</v>
      </c>
      <c r="B68" s="14">
        <f t="shared" si="6"/>
        <v>27515.719999999779</v>
      </c>
      <c r="C68" s="30">
        <v>6878.88</v>
      </c>
      <c r="D68" s="13">
        <f t="shared" si="3"/>
        <v>149.04348333333215</v>
      </c>
      <c r="E68" s="12"/>
      <c r="F68" s="24">
        <f t="shared" si="1"/>
        <v>7027.9234833333321</v>
      </c>
    </row>
    <row r="69" spans="1:6" x14ac:dyDescent="0.2">
      <c r="A69" s="10">
        <f t="shared" si="5"/>
        <v>46893</v>
      </c>
      <c r="B69" s="14">
        <f t="shared" si="6"/>
        <v>20636.839999999778</v>
      </c>
      <c r="C69" s="30">
        <v>6878.88</v>
      </c>
      <c r="D69" s="13">
        <f t="shared" si="3"/>
        <v>111.78288333333214</v>
      </c>
      <c r="E69" s="12"/>
      <c r="F69" s="24">
        <f t="shared" si="1"/>
        <v>6990.6628833333325</v>
      </c>
    </row>
    <row r="70" spans="1:6" x14ac:dyDescent="0.2">
      <c r="A70" s="10">
        <f t="shared" si="5"/>
        <v>46924</v>
      </c>
      <c r="B70" s="14">
        <f t="shared" si="6"/>
        <v>13757.959999999777</v>
      </c>
      <c r="C70" s="30">
        <v>6878.88</v>
      </c>
      <c r="D70" s="13">
        <f t="shared" si="3"/>
        <v>74.522283333332126</v>
      </c>
      <c r="E70" s="12"/>
      <c r="F70" s="24">
        <f t="shared" si="1"/>
        <v>6953.402283333332</v>
      </c>
    </row>
    <row r="71" spans="1:6" x14ac:dyDescent="0.2">
      <c r="A71" s="10">
        <f t="shared" si="5"/>
        <v>46954</v>
      </c>
      <c r="B71" s="14">
        <f t="shared" si="6"/>
        <v>6879.0799999997771</v>
      </c>
      <c r="C71" s="30">
        <v>6879.08</v>
      </c>
      <c r="D71" s="13">
        <f t="shared" si="3"/>
        <v>37.26168333333213</v>
      </c>
      <c r="E71" s="12"/>
      <c r="F71" s="24">
        <f t="shared" si="1"/>
        <v>6916.3416833333322</v>
      </c>
    </row>
    <row r="72" spans="1:6" x14ac:dyDescent="0.2">
      <c r="A72" s="15" t="s">
        <v>5</v>
      </c>
      <c r="B72" s="16"/>
      <c r="C72" s="17">
        <f>SUM(C12:C71)</f>
        <v>412733.00000000023</v>
      </c>
      <c r="D72" s="17">
        <f>SUM(D12:D71)</f>
        <v>68186.962999999974</v>
      </c>
      <c r="E72" s="17">
        <f>SUM(E12:E71)</f>
        <v>17214.41</v>
      </c>
      <c r="F72" s="17">
        <f>SUM(F12:F71)</f>
        <v>498134.37300000002</v>
      </c>
    </row>
    <row r="76" spans="1:6" x14ac:dyDescent="0.2">
      <c r="A76" s="27"/>
      <c r="B76" s="27"/>
      <c r="C76" s="27"/>
      <c r="D76" s="27"/>
      <c r="E76" s="27"/>
      <c r="F76" s="27"/>
    </row>
    <row r="77" spans="1:6" x14ac:dyDescent="0.2">
      <c r="A77" s="28"/>
      <c r="B77" s="28"/>
      <c r="C77" s="28"/>
      <c r="D77" s="28"/>
      <c r="E77" s="28"/>
      <c r="F77" s="28"/>
    </row>
    <row r="78" spans="1:6" ht="15" x14ac:dyDescent="0.25">
      <c r="A78" s="31"/>
      <c r="B78" s="9"/>
      <c r="C78" s="29" t="s">
        <v>15</v>
      </c>
      <c r="D78" s="9"/>
      <c r="E78" s="9"/>
      <c r="F78" s="27"/>
    </row>
    <row r="79" spans="1:6" ht="15" x14ac:dyDescent="0.25">
      <c r="A79" s="31"/>
      <c r="B79" s="29"/>
      <c r="C79" s="9"/>
      <c r="D79" s="9"/>
      <c r="E79" s="9"/>
      <c r="F79" s="9"/>
    </row>
    <row r="80" spans="1:6" ht="15" x14ac:dyDescent="0.25">
      <c r="A80" s="32" t="s">
        <v>21</v>
      </c>
      <c r="B80" s="9"/>
      <c r="C80" s="9"/>
      <c r="E80" s="1" t="s">
        <v>16</v>
      </c>
      <c r="F80" s="9"/>
    </row>
    <row r="81" spans="1:6" ht="14.25" x14ac:dyDescent="0.2">
      <c r="A81" s="3" t="s">
        <v>17</v>
      </c>
      <c r="B81" s="9"/>
      <c r="C81" s="9"/>
      <c r="E81" s="3" t="s">
        <v>18</v>
      </c>
      <c r="F81" s="9"/>
    </row>
    <row r="82" spans="1:6" ht="14.25" x14ac:dyDescent="0.2">
      <c r="A82" s="3" t="s">
        <v>13</v>
      </c>
      <c r="B82"/>
      <c r="C82"/>
      <c r="E82" s="3" t="s">
        <v>19</v>
      </c>
      <c r="F82" s="9"/>
    </row>
    <row r="83" spans="1:6" ht="14.25" x14ac:dyDescent="0.2">
      <c r="A83" s="3" t="s">
        <v>8</v>
      </c>
      <c r="B83"/>
      <c r="C83"/>
      <c r="E83" s="3" t="s">
        <v>20</v>
      </c>
      <c r="F83" s="9"/>
    </row>
    <row r="84" spans="1:6" x14ac:dyDescent="0.2">
      <c r="A84" s="9"/>
      <c r="B84" s="9"/>
      <c r="C84" s="9"/>
      <c r="D84" s="9"/>
      <c r="E84" s="9"/>
      <c r="F84" s="9"/>
    </row>
    <row r="85" spans="1:6" ht="14.25" x14ac:dyDescent="0.2">
      <c r="A85" s="9"/>
      <c r="B85" s="9"/>
      <c r="C85" s="9"/>
      <c r="E85" s="3" t="s">
        <v>24</v>
      </c>
      <c r="F85" s="9"/>
    </row>
    <row r="86" spans="1:6" ht="14.25" x14ac:dyDescent="0.2">
      <c r="A86" s="9"/>
      <c r="B86" s="9"/>
      <c r="C86" s="9"/>
      <c r="E86" s="3" t="s">
        <v>25</v>
      </c>
      <c r="F86" s="9"/>
    </row>
    <row r="87" spans="1:6" x14ac:dyDescent="0.2">
      <c r="A87" s="9"/>
      <c r="B87" s="9"/>
      <c r="C87" s="9"/>
      <c r="E87" s="9"/>
      <c r="F87" s="9"/>
    </row>
    <row r="88" spans="1:6" x14ac:dyDescent="0.2">
      <c r="A88" s="9"/>
      <c r="B88" s="9"/>
      <c r="C88" s="9"/>
      <c r="E88" s="9"/>
      <c r="F88" s="9"/>
    </row>
    <row r="89" spans="1:6" x14ac:dyDescent="0.2">
      <c r="A89" s="9"/>
      <c r="B89" s="9"/>
      <c r="C89" s="9"/>
      <c r="E89" s="9"/>
      <c r="F89" s="9"/>
    </row>
    <row r="90" spans="1:6" x14ac:dyDescent="0.2">
      <c r="A90" s="9"/>
      <c r="B90" s="9"/>
      <c r="C90" s="9"/>
      <c r="E90" s="9"/>
      <c r="F90" s="9"/>
    </row>
    <row r="91" spans="1:6" x14ac:dyDescent="0.2">
      <c r="A91" s="9"/>
      <c r="B91" s="9"/>
      <c r="C91" s="9"/>
      <c r="E91" s="18"/>
      <c r="F91" s="9"/>
    </row>
    <row r="92" spans="1:6" x14ac:dyDescent="0.2">
      <c r="A92" s="9"/>
      <c r="B92" s="9"/>
      <c r="C92" s="9"/>
      <c r="E92" s="9"/>
      <c r="F92" s="9"/>
    </row>
    <row r="93" spans="1:6" x14ac:dyDescent="0.2">
      <c r="A93" s="9"/>
      <c r="B93" s="9"/>
      <c r="C93" s="9"/>
      <c r="E93" s="9"/>
      <c r="F93" s="9"/>
    </row>
    <row r="94" spans="1:6" x14ac:dyDescent="0.2">
      <c r="A94" s="9"/>
      <c r="B94" s="9"/>
      <c r="C94" s="9"/>
      <c r="E94" s="9"/>
      <c r="F94" s="9"/>
    </row>
    <row r="95" spans="1:6" x14ac:dyDescent="0.2">
      <c r="A95" s="9"/>
      <c r="B95" s="9"/>
      <c r="C95" s="9"/>
      <c r="E95" s="9"/>
      <c r="F95" s="9"/>
    </row>
    <row r="97" spans="3:8" ht="25.5" customHeight="1" x14ac:dyDescent="0.2">
      <c r="E97" s="37"/>
      <c r="F97" s="37"/>
    </row>
    <row r="98" spans="3:8" ht="15" x14ac:dyDescent="0.25">
      <c r="C98" s="1"/>
      <c r="E98" s="38"/>
      <c r="F98" s="38"/>
    </row>
    <row r="99" spans="3:8" ht="35.25" customHeight="1" x14ac:dyDescent="0.2">
      <c r="C99" s="9"/>
    </row>
    <row r="100" spans="3:8" ht="4.5" customHeight="1" x14ac:dyDescent="0.2">
      <c r="C100" s="3"/>
    </row>
    <row r="101" spans="3:8" ht="14.25" x14ac:dyDescent="0.2">
      <c r="C101" s="3"/>
    </row>
    <row r="102" spans="3:8" ht="14.25" x14ac:dyDescent="0.2">
      <c r="C102" s="3"/>
      <c r="G102"/>
    </row>
    <row r="103" spans="3:8" x14ac:dyDescent="0.2">
      <c r="G103"/>
      <c r="H103"/>
    </row>
    <row r="104" spans="3:8" ht="6" customHeight="1" x14ac:dyDescent="0.2"/>
    <row r="105" spans="3:8" ht="3" hidden="1" customHeight="1" x14ac:dyDescent="0.2"/>
    <row r="106" spans="3:8" ht="15.75" customHeight="1" x14ac:dyDescent="0.2"/>
    <row r="108" spans="3:8" ht="0.75" customHeight="1" x14ac:dyDescent="0.2"/>
  </sheetData>
  <mergeCells count="9">
    <mergeCell ref="E97:F97"/>
    <mergeCell ref="E98:F98"/>
    <mergeCell ref="A2:F2"/>
    <mergeCell ref="A3:F3"/>
    <mergeCell ref="A4:F4"/>
    <mergeCell ref="A6:D6"/>
    <mergeCell ref="A7:D7"/>
    <mergeCell ref="A8:D8"/>
    <mergeCell ref="A9:D9"/>
  </mergeCells>
  <phoneticPr fontId="2" type="noConversion"/>
  <pageMargins left="0.70866141732283472" right="0.70866141732283472" top="0.19685039370078741" bottom="0.15748031496062992" header="0.31496062992125984" footer="0.31496062992125984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annex 16</vt:lpstr>
      <vt:lpstr>'annex 16'!Област_печат</vt:lpstr>
    </vt:vector>
  </TitlesOfParts>
  <Company>Piraeus Bank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Todorova</dc:creator>
  <cp:lastModifiedBy>Сабри Дурльов</cp:lastModifiedBy>
  <cp:lastPrinted>2023-04-12T12:25:06Z</cp:lastPrinted>
  <dcterms:created xsi:type="dcterms:W3CDTF">2004-05-17T12:12:38Z</dcterms:created>
  <dcterms:modified xsi:type="dcterms:W3CDTF">2023-06-06T08:36:13Z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TAG2">
    <vt:lpwstr>00080038010000000000010262610207c7000400038000</vt:lpwstr>
  </property>
</Properties>
</file>