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8" windowWidth="14808" windowHeight="7596"/>
  </bookViews>
  <sheets>
    <sheet name="План сметки 2025" sheetId="32" r:id="rId1"/>
    <sheet name="с. Балкански" sheetId="1" r:id="rId2"/>
    <sheet name="с. Благоево" sheetId="2" r:id="rId3"/>
    <sheet name="с. Гецово" sheetId="3" r:id="rId4"/>
    <sheet name="с. Дряновец" sheetId="4" r:id="rId5"/>
    <sheet name="с. Дянково" sheetId="5" r:id="rId6"/>
    <sheet name="с. Киченица" sheetId="6" r:id="rId7"/>
    <sheet name="с. Липник" sheetId="7" r:id="rId8"/>
    <sheet name="с. Мортагоново" sheetId="8" r:id="rId9"/>
    <sheet name="с. Недоклан" sheetId="9" r:id="rId10"/>
    <sheet name="с. Осенец" sheetId="10" r:id="rId11"/>
    <sheet name="с. Островче" sheetId="11" r:id="rId12"/>
    <sheet name="с. Побит камък" sheetId="12" r:id="rId13"/>
    <sheet name="с. Просторно" sheetId="14" r:id="rId14"/>
    <sheet name="с. Пороище" sheetId="13" r:id="rId15"/>
    <sheet name="с. Радинград" sheetId="15" r:id="rId16"/>
    <sheet name="с.Раковски" sheetId="16" r:id="rId17"/>
    <sheet name="с. Стражец" sheetId="17" r:id="rId18"/>
    <sheet name="с. Топчии" sheetId="18" r:id="rId19"/>
    <sheet name="с. Ушинци" sheetId="19" r:id="rId20"/>
    <sheet name="с. Черковна" sheetId="20" r:id="rId21"/>
    <sheet name="с. Ясеновец" sheetId="21" r:id="rId22"/>
    <sheet name="гр. Разград" sheetId="22" r:id="rId23"/>
  </sheets>
  <calcPr calcId="145621" fullPrecision="0"/>
</workbook>
</file>

<file path=xl/calcChain.xml><?xml version="1.0" encoding="utf-8"?>
<calcChain xmlns="http://schemas.openxmlformats.org/spreadsheetml/2006/main">
  <c r="L14" i="4" l="1"/>
  <c r="C8" i="32" l="1"/>
  <c r="G38" i="22"/>
  <c r="L19" i="22"/>
  <c r="L18" i="22"/>
  <c r="H19" i="22"/>
  <c r="C17" i="22"/>
  <c r="C19" i="22"/>
  <c r="M15" i="22" l="1"/>
  <c r="G19" i="22"/>
  <c r="G17" i="22"/>
  <c r="C16" i="22"/>
  <c r="G16" i="22" s="1"/>
  <c r="C18" i="22"/>
  <c r="G9" i="10" l="1"/>
  <c r="G20" i="14"/>
  <c r="G20" i="13"/>
  <c r="G20" i="16"/>
  <c r="G20" i="17"/>
  <c r="G20" i="19"/>
  <c r="G20" i="20"/>
  <c r="G20" i="21"/>
  <c r="G20" i="18"/>
  <c r="G20" i="15"/>
  <c r="G20" i="12"/>
  <c r="G20" i="11"/>
  <c r="G20" i="10"/>
  <c r="G20" i="9"/>
  <c r="G20" i="8"/>
  <c r="G20" i="7"/>
  <c r="G20" i="6"/>
  <c r="G20" i="5"/>
  <c r="G20" i="4"/>
  <c r="G20" i="3"/>
  <c r="G20" i="2"/>
  <c r="G20" i="1"/>
  <c r="L19" i="21" l="1"/>
  <c r="G19" i="21"/>
  <c r="L18" i="21"/>
  <c r="G18" i="21"/>
  <c r="L17" i="21"/>
  <c r="G17" i="21"/>
  <c r="L16" i="21"/>
  <c r="G16" i="21"/>
  <c r="L14" i="21"/>
  <c r="C13" i="21"/>
  <c r="H13" i="21" s="1"/>
  <c r="L13" i="21" s="1"/>
  <c r="C12" i="21"/>
  <c r="H12" i="21" s="1"/>
  <c r="L12" i="21" s="1"/>
  <c r="C11" i="21"/>
  <c r="G11" i="21" s="1"/>
  <c r="L9" i="21"/>
  <c r="G9" i="21"/>
  <c r="L8" i="21"/>
  <c r="G8" i="21"/>
  <c r="M6" i="21" s="1"/>
  <c r="L7" i="21"/>
  <c r="G7" i="21"/>
  <c r="L19" i="20"/>
  <c r="G19" i="20"/>
  <c r="L18" i="20"/>
  <c r="G18" i="20"/>
  <c r="L17" i="20"/>
  <c r="G17" i="20"/>
  <c r="L16" i="20"/>
  <c r="G16" i="20"/>
  <c r="L14" i="20"/>
  <c r="C13" i="20"/>
  <c r="G13" i="20" s="1"/>
  <c r="C12" i="20"/>
  <c r="G12" i="20" s="1"/>
  <c r="C11" i="20"/>
  <c r="G11" i="20" s="1"/>
  <c r="L9" i="20"/>
  <c r="G9" i="20"/>
  <c r="L8" i="20"/>
  <c r="G8" i="20"/>
  <c r="M6" i="20" s="1"/>
  <c r="L7" i="20"/>
  <c r="G7" i="20"/>
  <c r="L19" i="19"/>
  <c r="G19" i="19"/>
  <c r="L18" i="19"/>
  <c r="G18" i="19"/>
  <c r="L17" i="19"/>
  <c r="G17" i="19"/>
  <c r="M15" i="19" s="1"/>
  <c r="L16" i="19"/>
  <c r="G16" i="19"/>
  <c r="L14" i="19"/>
  <c r="C13" i="19"/>
  <c r="G13" i="19" s="1"/>
  <c r="C12" i="19"/>
  <c r="G12" i="19" s="1"/>
  <c r="C11" i="19"/>
  <c r="G11" i="19" s="1"/>
  <c r="L9" i="19"/>
  <c r="G9" i="19"/>
  <c r="L8" i="19"/>
  <c r="G8" i="19"/>
  <c r="M6" i="19" s="1"/>
  <c r="L7" i="19"/>
  <c r="G7" i="19"/>
  <c r="M15" i="20" l="1"/>
  <c r="M15" i="21"/>
  <c r="L20" i="21"/>
  <c r="G12" i="21"/>
  <c r="G13" i="21"/>
  <c r="H12" i="20"/>
  <c r="L12" i="20" s="1"/>
  <c r="H13" i="20"/>
  <c r="L13" i="20" s="1"/>
  <c r="H12" i="19"/>
  <c r="L12" i="19" s="1"/>
  <c r="H13" i="19"/>
  <c r="L13" i="19" s="1"/>
  <c r="M10" i="21" l="1"/>
  <c r="M20" i="21" s="1"/>
  <c r="M10" i="20"/>
  <c r="M20" i="20" s="1"/>
  <c r="L20" i="20"/>
  <c r="M10" i="19"/>
  <c r="M20" i="19" s="1"/>
  <c r="L20" i="19"/>
  <c r="L19" i="18" l="1"/>
  <c r="G19" i="18"/>
  <c r="L18" i="18"/>
  <c r="G18" i="18"/>
  <c r="L17" i="18"/>
  <c r="G17" i="18"/>
  <c r="L16" i="18"/>
  <c r="G16" i="18"/>
  <c r="L14" i="18"/>
  <c r="C13" i="18"/>
  <c r="G13" i="18" s="1"/>
  <c r="C12" i="18"/>
  <c r="G12" i="18" s="1"/>
  <c r="C11" i="18"/>
  <c r="G11" i="18" s="1"/>
  <c r="L9" i="18"/>
  <c r="G9" i="18"/>
  <c r="L8" i="18"/>
  <c r="G8" i="18"/>
  <c r="L7" i="18"/>
  <c r="G7" i="18"/>
  <c r="L19" i="17"/>
  <c r="G19" i="17"/>
  <c r="L18" i="17"/>
  <c r="G18" i="17"/>
  <c r="L17" i="17"/>
  <c r="G17" i="17"/>
  <c r="L16" i="17"/>
  <c r="G16" i="17"/>
  <c r="L14" i="17"/>
  <c r="C13" i="17"/>
  <c r="G13" i="17" s="1"/>
  <c r="C12" i="17"/>
  <c r="G12" i="17" s="1"/>
  <c r="C11" i="17"/>
  <c r="G11" i="17" s="1"/>
  <c r="L9" i="17"/>
  <c r="G9" i="17"/>
  <c r="L8" i="17"/>
  <c r="G8" i="17"/>
  <c r="L7" i="17"/>
  <c r="G7" i="17"/>
  <c r="L19" i="16"/>
  <c r="G19" i="16"/>
  <c r="L18" i="16"/>
  <c r="G18" i="16"/>
  <c r="L17" i="16"/>
  <c r="G17" i="16"/>
  <c r="L16" i="16"/>
  <c r="G16" i="16"/>
  <c r="L14" i="16"/>
  <c r="C13" i="16"/>
  <c r="G13" i="16" s="1"/>
  <c r="C12" i="16"/>
  <c r="G12" i="16" s="1"/>
  <c r="C11" i="16"/>
  <c r="G11" i="16" s="1"/>
  <c r="L9" i="16"/>
  <c r="G9" i="16"/>
  <c r="L8" i="16"/>
  <c r="G8" i="16"/>
  <c r="L7" i="16"/>
  <c r="G7" i="16"/>
  <c r="L19" i="15"/>
  <c r="G19" i="15"/>
  <c r="L18" i="15"/>
  <c r="G18" i="15"/>
  <c r="L17" i="15"/>
  <c r="G17" i="15"/>
  <c r="L16" i="15"/>
  <c r="G16" i="15"/>
  <c r="L14" i="15"/>
  <c r="C13" i="15"/>
  <c r="G13" i="15" s="1"/>
  <c r="C12" i="15"/>
  <c r="G12" i="15" s="1"/>
  <c r="C11" i="15"/>
  <c r="G11" i="15" s="1"/>
  <c r="L9" i="15"/>
  <c r="G9" i="15"/>
  <c r="L8" i="15"/>
  <c r="G8" i="15"/>
  <c r="L7" i="15"/>
  <c r="G7" i="15"/>
  <c r="L19" i="13"/>
  <c r="G19" i="13"/>
  <c r="L18" i="13"/>
  <c r="G18" i="13"/>
  <c r="L17" i="13"/>
  <c r="G17" i="13"/>
  <c r="L16" i="13"/>
  <c r="G16" i="13"/>
  <c r="L14" i="13"/>
  <c r="C13" i="13"/>
  <c r="G13" i="13" s="1"/>
  <c r="C12" i="13"/>
  <c r="G12" i="13" s="1"/>
  <c r="C11" i="13"/>
  <c r="G11" i="13" s="1"/>
  <c r="L9" i="13"/>
  <c r="G9" i="13"/>
  <c r="L8" i="13"/>
  <c r="G8" i="13"/>
  <c r="L7" i="13"/>
  <c r="G7" i="13"/>
  <c r="L19" i="14"/>
  <c r="G19" i="14"/>
  <c r="L18" i="14"/>
  <c r="G18" i="14"/>
  <c r="L17" i="14"/>
  <c r="G17" i="14"/>
  <c r="L16" i="14"/>
  <c r="G16" i="14"/>
  <c r="L14" i="14"/>
  <c r="C13" i="14"/>
  <c r="G13" i="14" s="1"/>
  <c r="C12" i="14"/>
  <c r="G12" i="14" s="1"/>
  <c r="C11" i="14"/>
  <c r="G11" i="14" s="1"/>
  <c r="L9" i="14"/>
  <c r="G9" i="14"/>
  <c r="L8" i="14"/>
  <c r="G8" i="14"/>
  <c r="L7" i="14"/>
  <c r="M6" i="14" s="1"/>
  <c r="G7" i="14"/>
  <c r="L19" i="12"/>
  <c r="G19" i="12"/>
  <c r="L18" i="12"/>
  <c r="G18" i="12"/>
  <c r="L17" i="12"/>
  <c r="G17" i="12"/>
  <c r="L16" i="12"/>
  <c r="G16" i="12"/>
  <c r="L14" i="12"/>
  <c r="C13" i="12"/>
  <c r="G13" i="12" s="1"/>
  <c r="C12" i="12"/>
  <c r="G12" i="12" s="1"/>
  <c r="C11" i="12"/>
  <c r="G11" i="12" s="1"/>
  <c r="L9" i="12"/>
  <c r="G9" i="12"/>
  <c r="L8" i="12"/>
  <c r="G8" i="12"/>
  <c r="L7" i="12"/>
  <c r="G7" i="12"/>
  <c r="L19" i="11"/>
  <c r="G19" i="11"/>
  <c r="L18" i="11"/>
  <c r="G18" i="11"/>
  <c r="L17" i="11"/>
  <c r="G17" i="11"/>
  <c r="L16" i="11"/>
  <c r="G16" i="11"/>
  <c r="L14" i="11"/>
  <c r="G14" i="11"/>
  <c r="C13" i="11"/>
  <c r="G13" i="11" s="1"/>
  <c r="C12" i="11"/>
  <c r="G12" i="11" s="1"/>
  <c r="C11" i="11"/>
  <c r="G11" i="11" s="1"/>
  <c r="L9" i="11"/>
  <c r="L8" i="11"/>
  <c r="G8" i="11"/>
  <c r="L7" i="11"/>
  <c r="G7" i="11"/>
  <c r="L19" i="10"/>
  <c r="G19" i="10"/>
  <c r="L18" i="10"/>
  <c r="G18" i="10"/>
  <c r="L17" i="10"/>
  <c r="G17" i="10"/>
  <c r="L16" i="10"/>
  <c r="G16" i="10"/>
  <c r="L14" i="10"/>
  <c r="C13" i="10"/>
  <c r="H13" i="10" s="1"/>
  <c r="L13" i="10" s="1"/>
  <c r="C12" i="10"/>
  <c r="H12" i="10" s="1"/>
  <c r="L12" i="10" s="1"/>
  <c r="C11" i="10"/>
  <c r="G11" i="10" s="1"/>
  <c r="L9" i="10"/>
  <c r="L8" i="10"/>
  <c r="G8" i="10"/>
  <c r="M6" i="10" s="1"/>
  <c r="L7" i="10"/>
  <c r="G7" i="10"/>
  <c r="L19" i="9"/>
  <c r="G19" i="9"/>
  <c r="L18" i="9"/>
  <c r="G18" i="9"/>
  <c r="L17" i="9"/>
  <c r="G17" i="9"/>
  <c r="L16" i="9"/>
  <c r="G16" i="9"/>
  <c r="L14" i="9"/>
  <c r="C13" i="9"/>
  <c r="H13" i="9" s="1"/>
  <c r="L13" i="9" s="1"/>
  <c r="C12" i="9"/>
  <c r="H12" i="9" s="1"/>
  <c r="L12" i="9" s="1"/>
  <c r="C11" i="9"/>
  <c r="G11" i="9" s="1"/>
  <c r="L9" i="9"/>
  <c r="G9" i="9"/>
  <c r="L8" i="9"/>
  <c r="G8" i="9"/>
  <c r="L7" i="9"/>
  <c r="G7" i="9"/>
  <c r="L19" i="8"/>
  <c r="G19" i="8"/>
  <c r="L18" i="8"/>
  <c r="G18" i="8"/>
  <c r="L17" i="8"/>
  <c r="G17" i="8"/>
  <c r="L16" i="8"/>
  <c r="G16" i="8"/>
  <c r="L14" i="8"/>
  <c r="C13" i="8"/>
  <c r="G13" i="8" s="1"/>
  <c r="C12" i="8"/>
  <c r="G12" i="8" s="1"/>
  <c r="C11" i="8"/>
  <c r="G11" i="8" s="1"/>
  <c r="L9" i="8"/>
  <c r="G9" i="8"/>
  <c r="L8" i="8"/>
  <c r="G8" i="8"/>
  <c r="L7" i="8"/>
  <c r="G7" i="8"/>
  <c r="L19" i="7"/>
  <c r="G19" i="7"/>
  <c r="L18" i="7"/>
  <c r="G18" i="7"/>
  <c r="L17" i="7"/>
  <c r="G17" i="7"/>
  <c r="M15" i="7" s="1"/>
  <c r="L16" i="7"/>
  <c r="G16" i="7"/>
  <c r="L14" i="7"/>
  <c r="C13" i="7"/>
  <c r="H13" i="7" s="1"/>
  <c r="L13" i="7" s="1"/>
  <c r="C12" i="7"/>
  <c r="H12" i="7" s="1"/>
  <c r="L12" i="7" s="1"/>
  <c r="C11" i="7"/>
  <c r="G11" i="7" s="1"/>
  <c r="L9" i="7"/>
  <c r="G9" i="7"/>
  <c r="L8" i="7"/>
  <c r="G8" i="7"/>
  <c r="L7" i="7"/>
  <c r="G7" i="7"/>
  <c r="L19" i="6"/>
  <c r="G19" i="6"/>
  <c r="L18" i="6"/>
  <c r="G18" i="6"/>
  <c r="L17" i="6"/>
  <c r="G17" i="6"/>
  <c r="L16" i="6"/>
  <c r="G16" i="6"/>
  <c r="L14" i="6"/>
  <c r="G13" i="6"/>
  <c r="C13" i="6"/>
  <c r="H13" i="6" s="1"/>
  <c r="L13" i="6" s="1"/>
  <c r="G12" i="6"/>
  <c r="C12" i="6"/>
  <c r="H12" i="6" s="1"/>
  <c r="L12" i="6" s="1"/>
  <c r="C11" i="6"/>
  <c r="G11" i="6" s="1"/>
  <c r="L9" i="6"/>
  <c r="G9" i="6"/>
  <c r="L8" i="6"/>
  <c r="G8" i="6"/>
  <c r="L7" i="6"/>
  <c r="G7" i="6"/>
  <c r="L19" i="5"/>
  <c r="G19" i="5"/>
  <c r="L18" i="5"/>
  <c r="G18" i="5"/>
  <c r="L17" i="5"/>
  <c r="G17" i="5"/>
  <c r="L16" i="5"/>
  <c r="G16" i="5"/>
  <c r="L14" i="5"/>
  <c r="C13" i="5"/>
  <c r="H13" i="5" s="1"/>
  <c r="L13" i="5" s="1"/>
  <c r="C12" i="5"/>
  <c r="H12" i="5" s="1"/>
  <c r="L12" i="5" s="1"/>
  <c r="C11" i="5"/>
  <c r="G11" i="5" s="1"/>
  <c r="L9" i="5"/>
  <c r="G9" i="5"/>
  <c r="L8" i="5"/>
  <c r="G8" i="5"/>
  <c r="L7" i="5"/>
  <c r="G7" i="5"/>
  <c r="C13" i="4"/>
  <c r="H13" i="4" s="1"/>
  <c r="L13" i="4" s="1"/>
  <c r="L19" i="4"/>
  <c r="G19" i="4"/>
  <c r="L18" i="4"/>
  <c r="G18" i="4"/>
  <c r="L17" i="4"/>
  <c r="G17" i="4"/>
  <c r="L16" i="4"/>
  <c r="G16" i="4"/>
  <c r="C12" i="4"/>
  <c r="H12" i="4" s="1"/>
  <c r="L12" i="4" s="1"/>
  <c r="C11" i="4"/>
  <c r="G11" i="4" s="1"/>
  <c r="L9" i="4"/>
  <c r="G9" i="4"/>
  <c r="L8" i="4"/>
  <c r="G8" i="4"/>
  <c r="M6" i="4" s="1"/>
  <c r="L7" i="4"/>
  <c r="G7" i="4"/>
  <c r="C13" i="3"/>
  <c r="H13" i="3" s="1"/>
  <c r="L13" i="3" s="1"/>
  <c r="L19" i="3"/>
  <c r="G19" i="3"/>
  <c r="L18" i="3"/>
  <c r="G18" i="3"/>
  <c r="L17" i="3"/>
  <c r="G17" i="3"/>
  <c r="L16" i="3"/>
  <c r="G16" i="3"/>
  <c r="L14" i="3"/>
  <c r="C12" i="3"/>
  <c r="H12" i="3" s="1"/>
  <c r="L12" i="3" s="1"/>
  <c r="C11" i="3"/>
  <c r="G11" i="3" s="1"/>
  <c r="L9" i="3"/>
  <c r="G9" i="3"/>
  <c r="L8" i="3"/>
  <c r="G8" i="3"/>
  <c r="M6" i="3" s="1"/>
  <c r="L7" i="3"/>
  <c r="G7" i="3"/>
  <c r="C13" i="2"/>
  <c r="L20" i="10" l="1"/>
  <c r="M15" i="18"/>
  <c r="M6" i="18"/>
  <c r="H12" i="18"/>
  <c r="L12" i="18" s="1"/>
  <c r="H13" i="18"/>
  <c r="L13" i="18" s="1"/>
  <c r="M15" i="17"/>
  <c r="M6" i="17"/>
  <c r="H12" i="17"/>
  <c r="L12" i="17" s="1"/>
  <c r="H13" i="17"/>
  <c r="L13" i="17" s="1"/>
  <c r="M15" i="16"/>
  <c r="M6" i="16"/>
  <c r="H12" i="16"/>
  <c r="L12" i="16" s="1"/>
  <c r="H13" i="16"/>
  <c r="L13" i="16" s="1"/>
  <c r="M15" i="15"/>
  <c r="M6" i="15"/>
  <c r="H12" i="15"/>
  <c r="L12" i="15" s="1"/>
  <c r="H13" i="15"/>
  <c r="L13" i="15" s="1"/>
  <c r="M15" i="13"/>
  <c r="M6" i="13"/>
  <c r="H12" i="13"/>
  <c r="L12" i="13" s="1"/>
  <c r="H13" i="13"/>
  <c r="L13" i="13" s="1"/>
  <c r="M15" i="14"/>
  <c r="H12" i="14"/>
  <c r="L12" i="14" s="1"/>
  <c r="M10" i="14" s="1"/>
  <c r="H13" i="14"/>
  <c r="L13" i="14" s="1"/>
  <c r="M15" i="12"/>
  <c r="M6" i="12"/>
  <c r="H12" i="12"/>
  <c r="L12" i="12" s="1"/>
  <c r="H13" i="12"/>
  <c r="L13" i="12" s="1"/>
  <c r="M15" i="11"/>
  <c r="M6" i="11"/>
  <c r="H12" i="11"/>
  <c r="L12" i="11" s="1"/>
  <c r="H13" i="11"/>
  <c r="L13" i="11" s="1"/>
  <c r="M15" i="10"/>
  <c r="G12" i="10"/>
  <c r="M10" i="10" s="1"/>
  <c r="G13" i="10"/>
  <c r="M15" i="9"/>
  <c r="M6" i="9"/>
  <c r="L20" i="9"/>
  <c r="G12" i="9"/>
  <c r="G13" i="9"/>
  <c r="M15" i="8"/>
  <c r="M6" i="8"/>
  <c r="H12" i="8"/>
  <c r="L12" i="8" s="1"/>
  <c r="H13" i="8"/>
  <c r="L13" i="8" s="1"/>
  <c r="M6" i="7"/>
  <c r="L20" i="7"/>
  <c r="G12" i="7"/>
  <c r="G13" i="7"/>
  <c r="M15" i="6"/>
  <c r="L20" i="6"/>
  <c r="M10" i="6"/>
  <c r="M6" i="6"/>
  <c r="M15" i="5"/>
  <c r="G13" i="5"/>
  <c r="G12" i="5"/>
  <c r="L20" i="5"/>
  <c r="M6" i="5"/>
  <c r="M15" i="4"/>
  <c r="L20" i="4"/>
  <c r="G12" i="4"/>
  <c r="G13" i="4"/>
  <c r="M10" i="4" s="1"/>
  <c r="M15" i="3"/>
  <c r="L20" i="3"/>
  <c r="G12" i="3"/>
  <c r="M10" i="3" s="1"/>
  <c r="G13" i="3"/>
  <c r="L20" i="18" l="1"/>
  <c r="M10" i="18"/>
  <c r="M20" i="18" s="1"/>
  <c r="M10" i="17"/>
  <c r="M20" i="17" s="1"/>
  <c r="L20" i="17"/>
  <c r="L20" i="16"/>
  <c r="M10" i="16"/>
  <c r="M20" i="16" s="1"/>
  <c r="L20" i="15"/>
  <c r="M10" i="15"/>
  <c r="M20" i="15" s="1"/>
  <c r="L20" i="13"/>
  <c r="M10" i="13"/>
  <c r="M20" i="13" s="1"/>
  <c r="M20" i="14"/>
  <c r="L20" i="14"/>
  <c r="M10" i="12"/>
  <c r="M20" i="12" s="1"/>
  <c r="L20" i="12"/>
  <c r="M10" i="11"/>
  <c r="M20" i="11" s="1"/>
  <c r="L20" i="11"/>
  <c r="M20" i="10"/>
  <c r="M10" i="9"/>
  <c r="M20" i="9" s="1"/>
  <c r="M10" i="8"/>
  <c r="M20" i="8" s="1"/>
  <c r="L20" i="8"/>
  <c r="M10" i="7"/>
  <c r="M20" i="7" s="1"/>
  <c r="M20" i="6"/>
  <c r="M10" i="5"/>
  <c r="M20" i="5" s="1"/>
  <c r="M20" i="4"/>
  <c r="M20" i="3"/>
  <c r="L19" i="2" l="1"/>
  <c r="G19" i="2"/>
  <c r="L18" i="2"/>
  <c r="G18" i="2"/>
  <c r="L17" i="2"/>
  <c r="G17" i="2"/>
  <c r="L16" i="2"/>
  <c r="G16" i="2"/>
  <c r="L14" i="2"/>
  <c r="H13" i="2"/>
  <c r="L13" i="2" s="1"/>
  <c r="C12" i="2"/>
  <c r="H12" i="2" s="1"/>
  <c r="L12" i="2" s="1"/>
  <c r="G11" i="2"/>
  <c r="C11" i="2"/>
  <c r="L9" i="2"/>
  <c r="G9" i="2"/>
  <c r="L8" i="2"/>
  <c r="G8" i="2"/>
  <c r="L7" i="2"/>
  <c r="G7" i="2"/>
  <c r="M15" i="2" l="1"/>
  <c r="G13" i="2"/>
  <c r="G12" i="2"/>
  <c r="L20" i="2"/>
  <c r="M6" i="2"/>
  <c r="G11" i="1"/>
  <c r="C12" i="1"/>
  <c r="C11" i="1"/>
  <c r="M10" i="2" l="1"/>
  <c r="M20" i="2" s="1"/>
  <c r="C20" i="22"/>
  <c r="C13" i="1"/>
  <c r="C21" i="22" l="1"/>
  <c r="G14" i="22"/>
  <c r="G20" i="22"/>
  <c r="H20" i="22"/>
  <c r="G13" i="1"/>
  <c r="L20" i="22" l="1"/>
  <c r="H21" i="22"/>
  <c r="L21" i="22" s="1"/>
  <c r="G21" i="22"/>
  <c r="H13" i="1"/>
  <c r="L13" i="1" s="1"/>
  <c r="L37" i="22" l="1"/>
  <c r="G36" i="22"/>
  <c r="G34" i="22"/>
  <c r="G33" i="22"/>
  <c r="G28" i="22"/>
  <c r="G27" i="22"/>
  <c r="G31" i="22"/>
  <c r="G30" i="22"/>
  <c r="G25" i="22"/>
  <c r="G24" i="22"/>
  <c r="L38" i="22" l="1"/>
  <c r="M22" i="22"/>
  <c r="L11" i="22" l="1"/>
  <c r="G11" i="22"/>
  <c r="C7" i="22"/>
  <c r="G8" i="22"/>
  <c r="G9" i="22"/>
  <c r="L12" i="22"/>
  <c r="G12" i="22"/>
  <c r="L10" i="22"/>
  <c r="G10" i="22"/>
  <c r="L7" i="22"/>
  <c r="G16" i="1"/>
  <c r="M6" i="22" l="1"/>
  <c r="G7" i="22"/>
  <c r="G18" i="22"/>
  <c r="H18" i="22"/>
  <c r="H12" i="1"/>
  <c r="G12" i="1"/>
  <c r="G17" i="1"/>
  <c r="G18" i="1"/>
  <c r="G19" i="1"/>
  <c r="L16" i="1"/>
  <c r="L17" i="1"/>
  <c r="L18" i="1"/>
  <c r="L19" i="1"/>
  <c r="L14" i="1"/>
  <c r="L8" i="1"/>
  <c r="L9" i="1"/>
  <c r="L7" i="1"/>
  <c r="G8" i="1"/>
  <c r="G9" i="1"/>
  <c r="G7" i="1"/>
  <c r="M10" i="1" l="1"/>
  <c r="C9" i="32" s="1"/>
  <c r="M38" i="22"/>
  <c r="L12" i="1"/>
  <c r="M15" i="1"/>
  <c r="C10" i="32" s="1"/>
  <c r="M6" i="1"/>
  <c r="L20" i="1" l="1"/>
  <c r="M20" i="1"/>
  <c r="C11" i="32" l="1"/>
</calcChain>
</file>

<file path=xl/sharedStrings.xml><?xml version="1.0" encoding="utf-8"?>
<sst xmlns="http://schemas.openxmlformats.org/spreadsheetml/2006/main" count="1558" uniqueCount="137">
  <si>
    <t>№</t>
  </si>
  <si>
    <t>Събиране и транспортиране на битови отпадъци до съоръжения и инсталации за тяхното третиране</t>
  </si>
  <si>
    <t>Вид на услуга по чл.62 от ЗМДТ:</t>
  </si>
  <si>
    <t>1.</t>
  </si>
  <si>
    <t>2.</t>
  </si>
  <si>
    <t>3.</t>
  </si>
  <si>
    <t>Третиране на битовите отпадъци в съоръжения и инсталации</t>
  </si>
  <si>
    <t>Поддържане на чистотата на териториите за обществено ползване в населените места и селищните образувания в общината</t>
  </si>
  <si>
    <t>Годишни разходи по сключени договори за сметосъбиране, обезвреждане на отпадъци на депо и поддържане чистотата на териториите за обществено ползване</t>
  </si>
  <si>
    <t>Общо годишни разходи</t>
  </si>
  <si>
    <t>Събиране на битовите отпадъци от контейнери тип "Бобър" и транспортирането им до Регионално депо Разград.</t>
  </si>
  <si>
    <t>Събиране и транспортиране на отпадъци при провеждане на кампании за хигиенизиране на населените места</t>
  </si>
  <si>
    <t>Услуга за депониране на един тон отпадък</t>
  </si>
  <si>
    <t>Общо</t>
  </si>
  <si>
    <t>Количества отпадъци в тонове за година</t>
  </si>
  <si>
    <t>Други разходи</t>
  </si>
  <si>
    <t>Разходи за поддържане и обработка на отпадъци в торищната площадка на населеното място</t>
  </si>
  <si>
    <t>Брой контейнери</t>
  </si>
  <si>
    <t>Брой обслужване</t>
  </si>
  <si>
    <t>Ед.цена</t>
  </si>
  <si>
    <t>Контрол за осъществяване на дейности по поддържане чистотата на уличните платна, площадите, алеите, парковите и другите територии в населеното място.</t>
  </si>
  <si>
    <t>Почистване на територии за обществено ползване разположени извън урбанизираната част на населеното място</t>
  </si>
  <si>
    <t>Разходи за почистване на улични платна през зимния период</t>
  </si>
  <si>
    <t>I.</t>
  </si>
  <si>
    <t>II.</t>
  </si>
  <si>
    <t>III.</t>
  </si>
  <si>
    <t>4.</t>
  </si>
  <si>
    <t>Годишни разходи на Община Разград за дейности попадащи извън обхвата на сключените договори за сметосъбиране, обезвреждане на отпадъци на депо и поддържане чистотата на териториите за обществено ползване</t>
  </si>
  <si>
    <t>Източник на финан сиране</t>
  </si>
  <si>
    <t>Дължина на уличната мрежа в км.</t>
  </si>
  <si>
    <t xml:space="preserve">Ед. цена за механ. снегопочистване за 1 мсм </t>
  </si>
  <si>
    <t>Брой снегопопочиствания за година</t>
  </si>
  <si>
    <t>ПЛАН – СМЕТКА</t>
  </si>
  <si>
    <t>Приложение № 2</t>
  </si>
  <si>
    <t>Общ размер на отчисленията по чл.60 и чл. 64 от ЗУО за тон отпадък</t>
  </si>
  <si>
    <t>ВСИЧКО:</t>
  </si>
  <si>
    <t>Приходи от такса битови отпадъци</t>
  </si>
  <si>
    <t>Годишни разходи</t>
  </si>
  <si>
    <t>Брой мсм за снегопочистване на 1 км от уличната мрежа</t>
  </si>
  <si>
    <t>Събиране и транспортиране на едрогабаритни отпадъци от контейнери с обем 7 м3. /ГСМ, рез.части и поддръжка на автомобила./</t>
  </si>
  <si>
    <t>Събиране и транспортиране на едрогабаритни отпадъци от контейнери с обем 3 м3. /ГСМ, рез.части и поддръжка на автомобила./</t>
  </si>
  <si>
    <t>Приложение № 3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</si>
  <si>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</si>
  <si>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</si>
  <si>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</si>
  <si>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</si>
  <si>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</si>
  <si>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</si>
  <si>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</si>
  <si>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</si>
  <si>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Приложение № 12</t>
  </si>
  <si>
    <t>Приложение № 13</t>
  </si>
  <si>
    <t>Приложение № 14</t>
  </si>
  <si>
    <t>Приложение № 15</t>
  </si>
  <si>
    <t>Приложение № 17</t>
  </si>
  <si>
    <t>Приложение № 18</t>
  </si>
  <si>
    <t>Приложение № 19</t>
  </si>
  <si>
    <t>Приложение № 20</t>
  </si>
  <si>
    <t>Събиране и транспортиране на едрогабаритни отпадъци от контейнери с обем 3 и 7 м3. /ГСМ, рез.части и поддръжка на автомобила./</t>
  </si>
  <si>
    <t>Приложение № 21</t>
  </si>
  <si>
    <t>Приложение № 22</t>
  </si>
  <si>
    <t>Приложение № 23</t>
  </si>
  <si>
    <t>— ежедневно обслужване;</t>
  </si>
  <si>
    <t>— обслужване през ден.</t>
  </si>
  <si>
    <t>1.1.</t>
  </si>
  <si>
    <t>1.2.</t>
  </si>
  <si>
    <t>Машинно метене</t>
  </si>
  <si>
    <t xml:space="preserve">Ед. цена за механ. почистване за 1 мсм </t>
  </si>
  <si>
    <t>Брой мсм за почистване на 1 км от уличната мрежа</t>
  </si>
  <si>
    <t>Брой почиствания за година</t>
  </si>
  <si>
    <t>Механизирано снегопочистване</t>
  </si>
  <si>
    <t>Механизирано почистване</t>
  </si>
  <si>
    <t>Ръчно почистване</t>
  </si>
  <si>
    <t>Ръчно метене</t>
  </si>
  <si>
    <t>2.1.</t>
  </si>
  <si>
    <t>2.2.</t>
  </si>
  <si>
    <t>Ръчно стъргане на отъпкан сняг и лед на улици, тротоари и площади</t>
  </si>
  <si>
    <t>1.3.</t>
  </si>
  <si>
    <t>1.4.</t>
  </si>
  <si>
    <t>Механизирано опесъчаване</t>
  </si>
  <si>
    <t>Механизирано лугиране</t>
  </si>
  <si>
    <t>Площ в дка</t>
  </si>
  <si>
    <t>Материали</t>
  </si>
  <si>
    <t>3.1.</t>
  </si>
  <si>
    <t>3.2.</t>
  </si>
  <si>
    <t>Пясъко-солна смес съдържаща техн. сол (NaCI)</t>
  </si>
  <si>
    <t xml:space="preserve">Разходна норма за опесъчаване тон /дка </t>
  </si>
  <si>
    <t>Брой обработка за година</t>
  </si>
  <si>
    <t>Ед. цена за тон</t>
  </si>
  <si>
    <t>Ед. цена за дка</t>
  </si>
  <si>
    <t>Луга-натриева луга (воден разтвора на NaCI)</t>
  </si>
  <si>
    <t>Почистване на улични кошчета</t>
  </si>
  <si>
    <t>Брой кошчета</t>
  </si>
  <si>
    <t>Ед. цена за брой</t>
  </si>
  <si>
    <t>Почистване територията на алеите, парковите и други озеленени територии предназначени за обществено ползване</t>
  </si>
  <si>
    <t>5.</t>
  </si>
  <si>
    <t>Приложение №1</t>
  </si>
  <si>
    <t>Стойност с включен ДДС</t>
  </si>
  <si>
    <t>Събиране на едрогабаритни и нерегламентирано изхвърлени отпадъци и транспортиране до регионално депо</t>
  </si>
  <si>
    <t>Тон</t>
  </si>
  <si>
    <t>Поддържане на чистотата в населеното място изпълнявани по граждански договори.</t>
  </si>
  <si>
    <t>Преработка на отпадъци в инсталация за предварително третиране на битови отпадъци</t>
  </si>
  <si>
    <t>Депониране в Регионално депо Разград на остатъчен отпадък от инсталацията за предварително третиране на битови отпадъци</t>
  </si>
  <si>
    <t>Депониране в Регионално депо Разград на отпадъци от контейнери с обем 7 м3.</t>
  </si>
  <si>
    <t>на разходите за дейностите по третиране на битовите отпадъци и поддържане на чистотата на територията на с.Балкански, общ.Разград за 2025 година</t>
  </si>
  <si>
    <t>Услуга за преработка/депониране на един тон отпадък</t>
  </si>
  <si>
    <t>на разходите за дейностите по третиране на битовите отпадъци и поддържане на чистотата на територията на с.Благоево, общ.Разград за 2025 година</t>
  </si>
  <si>
    <t>Депониране в Регионално депо Разград на отпадъци от контейнери с обем 3 м3.</t>
  </si>
  <si>
    <t>на разходите за дейностите по третиране на битовите отпадъци и поддържане на чистотата на територията на с.Гецово, общ.Разград за 2025 година</t>
  </si>
  <si>
    <t>на обобщените разходите за дейностите по третиране на битовите отпадъци и поддържане на чистотата на териториите на населените места в Община Разград за 2025 година по Приложения №№ 2, 3, 4, 5, 6, 7, 8, 9, 10, 11, 12, 13, 14, 15, 16, 17, 18, 19, 20, 21, 22 и 23</t>
  </si>
  <si>
    <t>на разходите за дейностите по третиране на битовите отпадъци и поддържане на чистотата на територията на с.Дряновец, общ.Разград за 2025 година</t>
  </si>
  <si>
    <t>на разходите за дейностите по третиране на битовите отпадъци и поддържане на чистотата на територията на с.Дянково, общ.Разград за 2025 година</t>
  </si>
  <si>
    <t>на разходите за дейностите по третиране на битовите отпадъци и поддържане на чистотата на територията на с.Киченица, общ.Разград за 2025 година</t>
  </si>
  <si>
    <t>на разходите за дейностите по третиране на битовите отпадъци и поддържане на чистотата на територията на с.Липник, общ.Разград за 2025 година</t>
  </si>
  <si>
    <t>на разходите за дейностите по третиране на битовите отпадъци и поддържане на чистотата на територията на с.Мортагоново, общ.Разград за 2025 година</t>
  </si>
  <si>
    <t>на разходите за дейностите по третиране на битовите отпадъци и поддържане на чистотата на територията на с.Недоклан, общ.Разград за 2025 година</t>
  </si>
  <si>
    <t>на разходите за дейностите по третиране на битовите отпадъци и поддържане на чистотата на територията на с.Осенец, общ.Разград за 2025 година</t>
  </si>
  <si>
    <t>на разходите за дейностите по третиране на битовите отпадъци и поддържане на чистотата на територията на с.Островче, общ.Разград за 2025 година</t>
  </si>
  <si>
    <t>на разходите за дейностите по третиране на битовите отпадъци и поддържане на чистотата на територията на с.Побит камък, общ.Разград за 2025 година</t>
  </si>
  <si>
    <t>на разходите за дейностите по третиране на битовите отпадъци и поддържане на чистотата на територията на с.Просторно, общ.Разград за 2025 година</t>
  </si>
  <si>
    <t>на разходите за дейностите по третиране на битовите отпадъци и поддържане на чистотата на територията на с.Пороище, общ.Разград за 2025 година</t>
  </si>
  <si>
    <t>на разходите за дейностите по третиране на битовите отпадъци и поддържане на чистотата на територията на с.Радинград, общ.Разград за 2025 година</t>
  </si>
  <si>
    <t>на разходите за дейностите по третиране на битовите отпадъци и поддържане на чистотата на територията на с.Раковски, общ.Разград за 2025 година</t>
  </si>
  <si>
    <t>на разходите за дейностите по третиране на битовите отпадъци и поддържане на чистотата на територията на с.Стражец, общ.Разград за 2025 година</t>
  </si>
  <si>
    <t>на разходите за дейностите по третиране на битовите отпадъци и поддържане на чистотата на територията на с.Топчии, общ.Разград за 2025 година</t>
  </si>
  <si>
    <t>на разходите за дейностите по третиране на битовите отпадъци и поддържане на чистотата на територията на с.Ушинци, общ.Разград за 2025 година</t>
  </si>
  <si>
    <t>Събиране и транспортиране на едрогабаритни отпадъци от контейнери с обеми 3 и 7 м3. /ГСМ, рез.части и поддръжка на автомобила./</t>
  </si>
  <si>
    <t>Депониране в Регионално депо Разград на отпадъци от контейнери с обеми 3 и 7 м3.</t>
  </si>
  <si>
    <t>на разходите за дейностите по третиране на битовите отпадъци и поддържане на чистотата на територията на с.Черковна, общ.Разград за 2025 година</t>
  </si>
  <si>
    <t>на разходите за дейностите по третиране на битовите отпадъци и поддържане на чистотата на територията на с.Ясеновец, общ.Разград за 2025 година</t>
  </si>
  <si>
    <t>на разходите за дейностите по третиране на битовите отпадъци и поддържане на чистотата на територията на гр. Разград, общ.Разград за 2025 година</t>
  </si>
  <si>
    <t>Депониране в Регионално депо Разград на едрогабаритни и нерегламентирано изхвърлени отпадъци</t>
  </si>
  <si>
    <t>Депониране в Регионално депо Разград на остатъчен отпадък от инсталацията за компостиране</t>
  </si>
  <si>
    <t>Компостиране на градински отпадъци в инсталация за компостиране</t>
  </si>
  <si>
    <t>6.</t>
  </si>
  <si>
    <t>Събиране на градински отпадъци от контейнери тип "Ракла" и транспортирането им до Компостираща инсталация.</t>
  </si>
  <si>
    <t>Приложение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</si>
</sst>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лв.&quot;;[Red]#,##0.00\ &quot;лв.&quot;"/>
    <numFmt numFmtId="165" formatCode="#,##0.00\ &quot;лв.&quot;"/>
    <numFmt numFmtId="166" formatCode="#,##0.00\ &quot;лв&quot;"/>
    <numFmt numFmtId="167" formatCode="#,##0.00\ _л_в_."/>
    <numFmt numFmtId="168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5" fillId="0" borderId="4" xfId="0" applyFont="1" applyBorder="1" applyAlignment="1">
      <alignment vertical="top" wrapText="1"/>
    </xf>
    <xf numFmtId="49" fontId="0" fillId="0" borderId="5" xfId="0" applyNumberFormat="1" applyBorder="1" applyAlignment="1">
      <alignment horizontal="left"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6" fillId="0" borderId="6" xfId="0" applyFont="1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/>
    </xf>
    <xf numFmtId="49" fontId="0" fillId="0" borderId="22" xfId="0" applyNumberFormat="1" applyBorder="1" applyAlignment="1">
      <alignment horizontal="left" vertical="top"/>
    </xf>
    <xf numFmtId="0" fontId="6" fillId="0" borderId="23" xfId="0" applyFont="1" applyBorder="1" applyAlignment="1">
      <alignment horizontal="left" vertical="top" wrapText="1"/>
    </xf>
    <xf numFmtId="164" fontId="0" fillId="0" borderId="1" xfId="0" applyNumberFormat="1" applyBorder="1" applyAlignment="1">
      <alignment vertical="center" wrapText="1"/>
    </xf>
    <xf numFmtId="164" fontId="0" fillId="0" borderId="6" xfId="0" applyNumberFormat="1" applyBorder="1" applyAlignment="1">
      <alignment horizontal="right" vertical="center"/>
    </xf>
    <xf numFmtId="164" fontId="0" fillId="0" borderId="6" xfId="0" applyNumberFormat="1" applyBorder="1" applyAlignment="1">
      <alignment vertical="center"/>
    </xf>
    <xf numFmtId="164" fontId="0" fillId="0" borderId="10" xfId="0" applyNumberFormat="1" applyBorder="1" applyAlignment="1">
      <alignment vertical="center" wrapText="1"/>
    </xf>
    <xf numFmtId="164" fontId="0" fillId="0" borderId="10" xfId="0" applyNumberFormat="1" applyBorder="1" applyAlignment="1">
      <alignment vertical="center"/>
    </xf>
    <xf numFmtId="0" fontId="5" fillId="2" borderId="13" xfId="0" applyFont="1" applyFill="1" applyBorder="1" applyAlignment="1">
      <alignment vertical="top"/>
    </xf>
    <xf numFmtId="0" fontId="5" fillId="2" borderId="14" xfId="0" applyFont="1" applyFill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left" vertical="top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3" borderId="7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64" fontId="0" fillId="3" borderId="10" xfId="0" applyNumberForma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/>
    </xf>
    <xf numFmtId="164" fontId="0" fillId="4" borderId="1" xfId="0" applyNumberFormat="1" applyFill="1" applyBorder="1" applyAlignment="1">
      <alignment vertical="center" wrapTex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64" fontId="5" fillId="0" borderId="25" xfId="0" applyNumberFormat="1" applyFont="1" applyBorder="1" applyAlignment="1">
      <alignment vertical="center"/>
    </xf>
    <xf numFmtId="164" fontId="0" fillId="0" borderId="0" xfId="0" applyNumberFormat="1"/>
    <xf numFmtId="0" fontId="5" fillId="3" borderId="11" xfId="0" applyFont="1" applyFill="1" applyBorder="1"/>
    <xf numFmtId="0" fontId="5" fillId="3" borderId="2" xfId="0" applyFont="1" applyFill="1" applyBorder="1"/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5" fontId="0" fillId="0" borderId="1" xfId="0" applyNumberFormat="1" applyBorder="1" applyAlignment="1">
      <alignment vertical="center" wrapText="1"/>
    </xf>
    <xf numFmtId="165" fontId="0" fillId="4" borderId="1" xfId="0" applyNumberFormat="1" applyFill="1" applyBorder="1" applyAlignment="1">
      <alignment vertical="center" wrapText="1"/>
    </xf>
    <xf numFmtId="2" fontId="0" fillId="4" borderId="5" xfId="0" applyNumberFormat="1" applyFill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164" fontId="0" fillId="4" borderId="1" xfId="0" applyNumberFormat="1" applyFill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/>
    </xf>
    <xf numFmtId="165" fontId="0" fillId="0" borderId="24" xfId="0" applyNumberFormat="1" applyBorder="1" applyAlignment="1">
      <alignment horizontal="right" vertical="center"/>
    </xf>
    <xf numFmtId="0" fontId="0" fillId="5" borderId="5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165" fontId="0" fillId="5" borderId="1" xfId="0" applyNumberFormat="1" applyFill="1" applyBorder="1" applyAlignment="1">
      <alignment vertical="center" wrapText="1"/>
    </xf>
    <xf numFmtId="0" fontId="7" fillId="0" borderId="6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49" fontId="7" fillId="0" borderId="5" xfId="0" applyNumberFormat="1" applyFont="1" applyBorder="1" applyAlignment="1">
      <alignment horizontal="left" vertical="top"/>
    </xf>
    <xf numFmtId="0" fontId="5" fillId="0" borderId="28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 wrapText="1"/>
    </xf>
    <xf numFmtId="164" fontId="0" fillId="0" borderId="8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top"/>
    </xf>
    <xf numFmtId="164" fontId="0" fillId="0" borderId="8" xfId="0" applyNumberFormat="1" applyBorder="1" applyAlignment="1">
      <alignment horizontal="right" vertical="center"/>
    </xf>
    <xf numFmtId="0" fontId="5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0" fillId="3" borderId="33" xfId="0" applyFill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164" fontId="5" fillId="0" borderId="36" xfId="0" applyNumberFormat="1" applyFont="1" applyBorder="1" applyAlignment="1">
      <alignment vertical="center"/>
    </xf>
    <xf numFmtId="0" fontId="5" fillId="3" borderId="1" xfId="0" applyFont="1" applyFill="1" applyBorder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vertical="center" wrapText="1"/>
    </xf>
    <xf numFmtId="0" fontId="0" fillId="0" borderId="31" xfId="0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/>
    </xf>
    <xf numFmtId="0" fontId="8" fillId="0" borderId="2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/>
    </xf>
    <xf numFmtId="49" fontId="5" fillId="0" borderId="22" xfId="0" applyNumberFormat="1" applyFont="1" applyBorder="1" applyAlignment="1">
      <alignment horizontal="center" vertical="top"/>
    </xf>
    <xf numFmtId="0" fontId="0" fillId="5" borderId="1" xfId="0" applyFill="1" applyBorder="1" applyAlignment="1">
      <alignment horizontal="center" vertical="center" wrapText="1"/>
    </xf>
    <xf numFmtId="0" fontId="5" fillId="3" borderId="6" xfId="0" applyFont="1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5" fontId="0" fillId="0" borderId="10" xfId="0" applyNumberFormat="1" applyBorder="1" applyAlignment="1">
      <alignment horizontal="right" vertical="center"/>
    </xf>
    <xf numFmtId="0" fontId="5" fillId="3" borderId="33" xfId="0" applyFont="1" applyFill="1" applyBorder="1"/>
    <xf numFmtId="0" fontId="0" fillId="3" borderId="3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5" fillId="0" borderId="0" xfId="0" applyFont="1"/>
    <xf numFmtId="0" fontId="14" fillId="0" borderId="14" xfId="0" applyFont="1" applyBorder="1" applyAlignment="1">
      <alignment horizontal="center" vertical="center" wrapText="1"/>
    </xf>
    <xf numFmtId="3" fontId="15" fillId="0" borderId="0" xfId="0" applyNumberFormat="1" applyFont="1"/>
    <xf numFmtId="166" fontId="15" fillId="0" borderId="0" xfId="0" applyNumberFormat="1" applyFont="1"/>
    <xf numFmtId="0" fontId="12" fillId="0" borderId="0" xfId="0" applyFont="1" applyBorder="1"/>
    <xf numFmtId="0" fontId="14" fillId="0" borderId="13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left" vertical="top"/>
    </xf>
    <xf numFmtId="0" fontId="16" fillId="0" borderId="2" xfId="0" applyFont="1" applyBorder="1" applyAlignment="1">
      <alignment vertical="top" wrapText="1"/>
    </xf>
    <xf numFmtId="49" fontId="16" fillId="0" borderId="5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164" fontId="5" fillId="0" borderId="16" xfId="0" applyNumberFormat="1" applyFont="1" applyBorder="1" applyAlignment="1">
      <alignment vertical="center" wrapText="1"/>
    </xf>
    <xf numFmtId="164" fontId="5" fillId="0" borderId="17" xfId="0" applyNumberFormat="1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 wrapText="1"/>
    </xf>
    <xf numFmtId="164" fontId="5" fillId="0" borderId="26" xfId="0" applyNumberFormat="1" applyFont="1" applyBorder="1" applyAlignment="1">
      <alignment vertical="center"/>
    </xf>
    <xf numFmtId="165" fontId="15" fillId="0" borderId="0" xfId="0" applyNumberFormat="1" applyFont="1"/>
    <xf numFmtId="165" fontId="0" fillId="5" borderId="1" xfId="0" applyNumberForma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2" fontId="0" fillId="4" borderId="22" xfId="0" applyNumberFormat="1" applyFill="1" applyBorder="1" applyAlignment="1">
      <alignment horizontal="center" vertical="center" wrapText="1"/>
    </xf>
    <xf numFmtId="0" fontId="0" fillId="3" borderId="24" xfId="0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5" fillId="0" borderId="37" xfId="0" applyFont="1" applyBorder="1" applyAlignment="1">
      <alignment horizontal="center" vertical="top" wrapText="1"/>
    </xf>
    <xf numFmtId="0" fontId="0" fillId="3" borderId="33" xfId="0" applyFill="1" applyBorder="1" applyAlignment="1">
      <alignment vertical="center" wrapText="1"/>
    </xf>
    <xf numFmtId="2" fontId="0" fillId="0" borderId="11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vertical="center"/>
    </xf>
    <xf numFmtId="0" fontId="5" fillId="3" borderId="12" xfId="0" applyFont="1" applyFill="1" applyBorder="1"/>
    <xf numFmtId="0" fontId="5" fillId="3" borderId="41" xfId="0" applyFont="1" applyFill="1" applyBorder="1"/>
    <xf numFmtId="49" fontId="0" fillId="0" borderId="18" xfId="0" applyNumberFormat="1" applyBorder="1" applyAlignment="1">
      <alignment horizontal="left" vertical="top"/>
    </xf>
    <xf numFmtId="0" fontId="0" fillId="0" borderId="42" xfId="0" applyBorder="1" applyAlignment="1">
      <alignment vertical="top" wrapText="1"/>
    </xf>
    <xf numFmtId="2" fontId="0" fillId="0" borderId="18" xfId="0" applyNumberFormat="1" applyBorder="1" applyAlignment="1">
      <alignment horizontal="center" vertical="center" wrapText="1"/>
    </xf>
    <xf numFmtId="164" fontId="0" fillId="0" borderId="21" xfId="0" applyNumberFormat="1" applyBorder="1" applyAlignment="1">
      <alignment vertical="center"/>
    </xf>
    <xf numFmtId="0" fontId="0" fillId="3" borderId="43" xfId="0" applyFill="1" applyBorder="1" applyAlignment="1">
      <alignment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3" borderId="3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164" fontId="7" fillId="0" borderId="6" xfId="0" applyNumberFormat="1" applyFont="1" applyBorder="1" applyAlignment="1">
      <alignment horizontal="right" vertical="center"/>
    </xf>
    <xf numFmtId="164" fontId="0" fillId="0" borderId="29" xfId="0" applyNumberFormat="1" applyBorder="1" applyAlignment="1">
      <alignment vertical="center"/>
    </xf>
    <xf numFmtId="164" fontId="5" fillId="0" borderId="39" xfId="0" applyNumberFormat="1" applyFont="1" applyBorder="1" applyAlignment="1">
      <alignment vertical="center" wrapText="1"/>
    </xf>
    <xf numFmtId="164" fontId="5" fillId="0" borderId="40" xfId="0" applyNumberFormat="1" applyFont="1" applyBorder="1" applyAlignment="1">
      <alignment vertical="center" wrapText="1"/>
    </xf>
    <xf numFmtId="164" fontId="5" fillId="0" borderId="34" xfId="0" applyNumberFormat="1" applyFont="1" applyBorder="1" applyAlignment="1">
      <alignment vertical="center" wrapText="1"/>
    </xf>
    <xf numFmtId="0" fontId="7" fillId="5" borderId="33" xfId="0" applyFont="1" applyFill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vertical="center" wrapText="1"/>
    </xf>
    <xf numFmtId="2" fontId="0" fillId="4" borderId="18" xfId="0" applyNumberFormat="1" applyFill="1" applyBorder="1" applyAlignment="1">
      <alignment horizontal="center" vertical="center" wrapText="1"/>
    </xf>
    <xf numFmtId="165" fontId="0" fillId="4" borderId="10" xfId="0" applyNumberFormat="1" applyFill="1" applyBorder="1" applyAlignment="1">
      <alignment vertical="center" wrapText="1"/>
    </xf>
    <xf numFmtId="164" fontId="0" fillId="4" borderId="10" xfId="0" applyNumberFormat="1" applyFill="1" applyBorder="1" applyAlignment="1">
      <alignment vertical="center" wrapText="1"/>
    </xf>
    <xf numFmtId="168" fontId="0" fillId="0" borderId="1" xfId="0" applyNumberForma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7" fontId="10" fillId="0" borderId="12" xfId="0" applyNumberFormat="1" applyFont="1" applyBorder="1" applyAlignment="1">
      <alignment horizontal="right" vertical="center"/>
    </xf>
    <xf numFmtId="167" fontId="10" fillId="0" borderId="6" xfId="0" applyNumberFormat="1" applyFont="1" applyBorder="1" applyAlignment="1">
      <alignment horizontal="right" vertical="center"/>
    </xf>
    <xf numFmtId="167" fontId="14" fillId="0" borderId="8" xfId="0" applyNumberFormat="1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  <xf numFmtId="0" fontId="3" fillId="0" borderId="12" xfId="0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/>
    </xf>
    <xf numFmtId="165" fontId="3" fillId="0" borderId="12" xfId="0" applyNumberFormat="1" applyFont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164" fontId="5" fillId="5" borderId="36" xfId="0" applyNumberFormat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horizontal="left" vertical="top"/>
    </xf>
    <xf numFmtId="0" fontId="2" fillId="5" borderId="11" xfId="0" applyFont="1" applyFill="1" applyBorder="1" applyAlignment="1">
      <alignment horizontal="center" vertical="center" wrapText="1"/>
    </xf>
    <xf numFmtId="49" fontId="0" fillId="5" borderId="22" xfId="0" applyNumberFormat="1" applyFill="1" applyBorder="1" applyAlignment="1">
      <alignment horizontal="left" vertical="top"/>
    </xf>
    <xf numFmtId="0" fontId="0" fillId="5" borderId="6" xfId="0" applyFill="1" applyBorder="1" applyAlignment="1">
      <alignment vertical="top" wrapText="1"/>
    </xf>
    <xf numFmtId="2" fontId="0" fillId="5" borderId="11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left" vertical="top"/>
    </xf>
    <xf numFmtId="0" fontId="1" fillId="0" borderId="12" xfId="0" applyFont="1" applyBorder="1" applyAlignment="1">
      <alignment horizontal="left" vertical="top" wrapText="1"/>
    </xf>
    <xf numFmtId="0" fontId="1" fillId="5" borderId="12" xfId="0" applyFont="1" applyFill="1" applyBorder="1" applyAlignment="1">
      <alignment horizontal="left" vertical="top" wrapText="1"/>
    </xf>
    <xf numFmtId="4" fontId="10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30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8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49" fontId="4" fillId="0" borderId="22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Zeros="0" tabSelected="1" workbookViewId="0">
      <selection sqref="A1:C1"/>
    </sheetView>
  </sheetViews>
  <sheetFormatPr defaultRowHeight="14.4" x14ac:dyDescent="0.3"/>
  <cols>
    <col min="1" max="1" width="5" customWidth="1"/>
    <col min="2" max="2" width="64.33203125" customWidth="1"/>
    <col min="3" max="3" width="20.33203125" customWidth="1"/>
    <col min="4" max="4" width="20.77734375" customWidth="1"/>
    <col min="5" max="5" width="11.88671875" customWidth="1"/>
    <col min="6" max="6" width="26.5546875" style="115" customWidth="1"/>
    <col min="7" max="7" width="18.5546875" style="115" customWidth="1"/>
    <col min="8" max="8" width="11.44140625" style="114" customWidth="1"/>
    <col min="9" max="9" width="9.21875" style="114" customWidth="1"/>
    <col min="10" max="10" width="9.21875" style="115" customWidth="1"/>
    <col min="257" max="257" width="5" customWidth="1"/>
    <col min="258" max="258" width="79.77734375" customWidth="1"/>
    <col min="259" max="259" width="20.5546875" customWidth="1"/>
    <col min="262" max="262" width="22" customWidth="1"/>
    <col min="263" max="263" width="18.5546875" customWidth="1"/>
    <col min="264" max="264" width="11.44140625" customWidth="1"/>
    <col min="265" max="266" width="9.21875" customWidth="1"/>
    <col min="513" max="513" width="5" customWidth="1"/>
    <col min="514" max="514" width="79.77734375" customWidth="1"/>
    <col min="515" max="515" width="20.5546875" customWidth="1"/>
    <col min="518" max="518" width="22" customWidth="1"/>
    <col min="519" max="519" width="18.5546875" customWidth="1"/>
    <col min="520" max="520" width="11.44140625" customWidth="1"/>
    <col min="521" max="522" width="9.21875" customWidth="1"/>
    <col min="769" max="769" width="5" customWidth="1"/>
    <col min="770" max="770" width="79.77734375" customWidth="1"/>
    <col min="771" max="771" width="20.5546875" customWidth="1"/>
    <col min="774" max="774" width="22" customWidth="1"/>
    <col min="775" max="775" width="18.5546875" customWidth="1"/>
    <col min="776" max="776" width="11.44140625" customWidth="1"/>
    <col min="777" max="778" width="9.21875" customWidth="1"/>
    <col min="1025" max="1025" width="5" customWidth="1"/>
    <col min="1026" max="1026" width="79.77734375" customWidth="1"/>
    <col min="1027" max="1027" width="20.5546875" customWidth="1"/>
    <col min="1030" max="1030" width="22" customWidth="1"/>
    <col min="1031" max="1031" width="18.5546875" customWidth="1"/>
    <col min="1032" max="1032" width="11.44140625" customWidth="1"/>
    <col min="1033" max="1034" width="9.21875" customWidth="1"/>
    <col min="1281" max="1281" width="5" customWidth="1"/>
    <col min="1282" max="1282" width="79.77734375" customWidth="1"/>
    <col min="1283" max="1283" width="20.5546875" customWidth="1"/>
    <col min="1286" max="1286" width="22" customWidth="1"/>
    <col min="1287" max="1287" width="18.5546875" customWidth="1"/>
    <col min="1288" max="1288" width="11.44140625" customWidth="1"/>
    <col min="1289" max="1290" width="9.21875" customWidth="1"/>
    <col min="1537" max="1537" width="5" customWidth="1"/>
    <col min="1538" max="1538" width="79.77734375" customWidth="1"/>
    <col min="1539" max="1539" width="20.5546875" customWidth="1"/>
    <col min="1542" max="1542" width="22" customWidth="1"/>
    <col min="1543" max="1543" width="18.5546875" customWidth="1"/>
    <col min="1544" max="1544" width="11.44140625" customWidth="1"/>
    <col min="1545" max="1546" width="9.21875" customWidth="1"/>
    <col min="1793" max="1793" width="5" customWidth="1"/>
    <col min="1794" max="1794" width="79.77734375" customWidth="1"/>
    <col min="1795" max="1795" width="20.5546875" customWidth="1"/>
    <col min="1798" max="1798" width="22" customWidth="1"/>
    <col min="1799" max="1799" width="18.5546875" customWidth="1"/>
    <col min="1800" max="1800" width="11.44140625" customWidth="1"/>
    <col min="1801" max="1802" width="9.21875" customWidth="1"/>
    <col min="2049" max="2049" width="5" customWidth="1"/>
    <col min="2050" max="2050" width="79.77734375" customWidth="1"/>
    <col min="2051" max="2051" width="20.5546875" customWidth="1"/>
    <col min="2054" max="2054" width="22" customWidth="1"/>
    <col min="2055" max="2055" width="18.5546875" customWidth="1"/>
    <col min="2056" max="2056" width="11.44140625" customWidth="1"/>
    <col min="2057" max="2058" width="9.21875" customWidth="1"/>
    <col min="2305" max="2305" width="5" customWidth="1"/>
    <col min="2306" max="2306" width="79.77734375" customWidth="1"/>
    <col min="2307" max="2307" width="20.5546875" customWidth="1"/>
    <col min="2310" max="2310" width="22" customWidth="1"/>
    <col min="2311" max="2311" width="18.5546875" customWidth="1"/>
    <col min="2312" max="2312" width="11.44140625" customWidth="1"/>
    <col min="2313" max="2314" width="9.21875" customWidth="1"/>
    <col min="2561" max="2561" width="5" customWidth="1"/>
    <col min="2562" max="2562" width="79.77734375" customWidth="1"/>
    <col min="2563" max="2563" width="20.5546875" customWidth="1"/>
    <col min="2566" max="2566" width="22" customWidth="1"/>
    <col min="2567" max="2567" width="18.5546875" customWidth="1"/>
    <col min="2568" max="2568" width="11.44140625" customWidth="1"/>
    <col min="2569" max="2570" width="9.21875" customWidth="1"/>
    <col min="2817" max="2817" width="5" customWidth="1"/>
    <col min="2818" max="2818" width="79.77734375" customWidth="1"/>
    <col min="2819" max="2819" width="20.5546875" customWidth="1"/>
    <col min="2822" max="2822" width="22" customWidth="1"/>
    <col min="2823" max="2823" width="18.5546875" customWidth="1"/>
    <col min="2824" max="2824" width="11.44140625" customWidth="1"/>
    <col min="2825" max="2826" width="9.21875" customWidth="1"/>
    <col min="3073" max="3073" width="5" customWidth="1"/>
    <col min="3074" max="3074" width="79.77734375" customWidth="1"/>
    <col min="3075" max="3075" width="20.5546875" customWidth="1"/>
    <col min="3078" max="3078" width="22" customWidth="1"/>
    <col min="3079" max="3079" width="18.5546875" customWidth="1"/>
    <col min="3080" max="3080" width="11.44140625" customWidth="1"/>
    <col min="3081" max="3082" width="9.21875" customWidth="1"/>
    <col min="3329" max="3329" width="5" customWidth="1"/>
    <col min="3330" max="3330" width="79.77734375" customWidth="1"/>
    <col min="3331" max="3331" width="20.5546875" customWidth="1"/>
    <col min="3334" max="3334" width="22" customWidth="1"/>
    <col min="3335" max="3335" width="18.5546875" customWidth="1"/>
    <col min="3336" max="3336" width="11.44140625" customWidth="1"/>
    <col min="3337" max="3338" width="9.21875" customWidth="1"/>
    <col min="3585" max="3585" width="5" customWidth="1"/>
    <col min="3586" max="3586" width="79.77734375" customWidth="1"/>
    <col min="3587" max="3587" width="20.5546875" customWidth="1"/>
    <col min="3590" max="3590" width="22" customWidth="1"/>
    <col min="3591" max="3591" width="18.5546875" customWidth="1"/>
    <col min="3592" max="3592" width="11.44140625" customWidth="1"/>
    <col min="3593" max="3594" width="9.21875" customWidth="1"/>
    <col min="3841" max="3841" width="5" customWidth="1"/>
    <col min="3842" max="3842" width="79.77734375" customWidth="1"/>
    <col min="3843" max="3843" width="20.5546875" customWidth="1"/>
    <col min="3846" max="3846" width="22" customWidth="1"/>
    <col min="3847" max="3847" width="18.5546875" customWidth="1"/>
    <col min="3848" max="3848" width="11.44140625" customWidth="1"/>
    <col min="3849" max="3850" width="9.21875" customWidth="1"/>
    <col min="4097" max="4097" width="5" customWidth="1"/>
    <col min="4098" max="4098" width="79.77734375" customWidth="1"/>
    <col min="4099" max="4099" width="20.5546875" customWidth="1"/>
    <col min="4102" max="4102" width="22" customWidth="1"/>
    <col min="4103" max="4103" width="18.5546875" customWidth="1"/>
    <col min="4104" max="4104" width="11.44140625" customWidth="1"/>
    <col min="4105" max="4106" width="9.21875" customWidth="1"/>
    <col min="4353" max="4353" width="5" customWidth="1"/>
    <col min="4354" max="4354" width="79.77734375" customWidth="1"/>
    <col min="4355" max="4355" width="20.5546875" customWidth="1"/>
    <col min="4358" max="4358" width="22" customWidth="1"/>
    <col min="4359" max="4359" width="18.5546875" customWidth="1"/>
    <col min="4360" max="4360" width="11.44140625" customWidth="1"/>
    <col min="4361" max="4362" width="9.21875" customWidth="1"/>
    <col min="4609" max="4609" width="5" customWidth="1"/>
    <col min="4610" max="4610" width="79.77734375" customWidth="1"/>
    <col min="4611" max="4611" width="20.5546875" customWidth="1"/>
    <col min="4614" max="4614" width="22" customWidth="1"/>
    <col min="4615" max="4615" width="18.5546875" customWidth="1"/>
    <col min="4616" max="4616" width="11.44140625" customWidth="1"/>
    <col min="4617" max="4618" width="9.21875" customWidth="1"/>
    <col min="4865" max="4865" width="5" customWidth="1"/>
    <col min="4866" max="4866" width="79.77734375" customWidth="1"/>
    <col min="4867" max="4867" width="20.5546875" customWidth="1"/>
    <col min="4870" max="4870" width="22" customWidth="1"/>
    <col min="4871" max="4871" width="18.5546875" customWidth="1"/>
    <col min="4872" max="4872" width="11.44140625" customWidth="1"/>
    <col min="4873" max="4874" width="9.21875" customWidth="1"/>
    <col min="5121" max="5121" width="5" customWidth="1"/>
    <col min="5122" max="5122" width="79.77734375" customWidth="1"/>
    <col min="5123" max="5123" width="20.5546875" customWidth="1"/>
    <col min="5126" max="5126" width="22" customWidth="1"/>
    <col min="5127" max="5127" width="18.5546875" customWidth="1"/>
    <col min="5128" max="5128" width="11.44140625" customWidth="1"/>
    <col min="5129" max="5130" width="9.21875" customWidth="1"/>
    <col min="5377" max="5377" width="5" customWidth="1"/>
    <col min="5378" max="5378" width="79.77734375" customWidth="1"/>
    <col min="5379" max="5379" width="20.5546875" customWidth="1"/>
    <col min="5382" max="5382" width="22" customWidth="1"/>
    <col min="5383" max="5383" width="18.5546875" customWidth="1"/>
    <col min="5384" max="5384" width="11.44140625" customWidth="1"/>
    <col min="5385" max="5386" width="9.21875" customWidth="1"/>
    <col min="5633" max="5633" width="5" customWidth="1"/>
    <col min="5634" max="5634" width="79.77734375" customWidth="1"/>
    <col min="5635" max="5635" width="20.5546875" customWidth="1"/>
    <col min="5638" max="5638" width="22" customWidth="1"/>
    <col min="5639" max="5639" width="18.5546875" customWidth="1"/>
    <col min="5640" max="5640" width="11.44140625" customWidth="1"/>
    <col min="5641" max="5642" width="9.21875" customWidth="1"/>
    <col min="5889" max="5889" width="5" customWidth="1"/>
    <col min="5890" max="5890" width="79.77734375" customWidth="1"/>
    <col min="5891" max="5891" width="20.5546875" customWidth="1"/>
    <col min="5894" max="5894" width="22" customWidth="1"/>
    <col min="5895" max="5895" width="18.5546875" customWidth="1"/>
    <col min="5896" max="5896" width="11.44140625" customWidth="1"/>
    <col min="5897" max="5898" width="9.21875" customWidth="1"/>
    <col min="6145" max="6145" width="5" customWidth="1"/>
    <col min="6146" max="6146" width="79.77734375" customWidth="1"/>
    <col min="6147" max="6147" width="20.5546875" customWidth="1"/>
    <col min="6150" max="6150" width="22" customWidth="1"/>
    <col min="6151" max="6151" width="18.5546875" customWidth="1"/>
    <col min="6152" max="6152" width="11.44140625" customWidth="1"/>
    <col min="6153" max="6154" width="9.21875" customWidth="1"/>
    <col min="6401" max="6401" width="5" customWidth="1"/>
    <col min="6402" max="6402" width="79.77734375" customWidth="1"/>
    <col min="6403" max="6403" width="20.5546875" customWidth="1"/>
    <col min="6406" max="6406" width="22" customWidth="1"/>
    <col min="6407" max="6407" width="18.5546875" customWidth="1"/>
    <col min="6408" max="6408" width="11.44140625" customWidth="1"/>
    <col min="6409" max="6410" width="9.21875" customWidth="1"/>
    <col min="6657" max="6657" width="5" customWidth="1"/>
    <col min="6658" max="6658" width="79.77734375" customWidth="1"/>
    <col min="6659" max="6659" width="20.5546875" customWidth="1"/>
    <col min="6662" max="6662" width="22" customWidth="1"/>
    <col min="6663" max="6663" width="18.5546875" customWidth="1"/>
    <col min="6664" max="6664" width="11.44140625" customWidth="1"/>
    <col min="6665" max="6666" width="9.21875" customWidth="1"/>
    <col min="6913" max="6913" width="5" customWidth="1"/>
    <col min="6914" max="6914" width="79.77734375" customWidth="1"/>
    <col min="6915" max="6915" width="20.5546875" customWidth="1"/>
    <col min="6918" max="6918" width="22" customWidth="1"/>
    <col min="6919" max="6919" width="18.5546875" customWidth="1"/>
    <col min="6920" max="6920" width="11.44140625" customWidth="1"/>
    <col min="6921" max="6922" width="9.21875" customWidth="1"/>
    <col min="7169" max="7169" width="5" customWidth="1"/>
    <col min="7170" max="7170" width="79.77734375" customWidth="1"/>
    <col min="7171" max="7171" width="20.5546875" customWidth="1"/>
    <col min="7174" max="7174" width="22" customWidth="1"/>
    <col min="7175" max="7175" width="18.5546875" customWidth="1"/>
    <col min="7176" max="7176" width="11.44140625" customWidth="1"/>
    <col min="7177" max="7178" width="9.21875" customWidth="1"/>
    <col min="7425" max="7425" width="5" customWidth="1"/>
    <col min="7426" max="7426" width="79.77734375" customWidth="1"/>
    <col min="7427" max="7427" width="20.5546875" customWidth="1"/>
    <col min="7430" max="7430" width="22" customWidth="1"/>
    <col min="7431" max="7431" width="18.5546875" customWidth="1"/>
    <col min="7432" max="7432" width="11.44140625" customWidth="1"/>
    <col min="7433" max="7434" width="9.21875" customWidth="1"/>
    <col min="7681" max="7681" width="5" customWidth="1"/>
    <col min="7682" max="7682" width="79.77734375" customWidth="1"/>
    <col min="7683" max="7683" width="20.5546875" customWidth="1"/>
    <col min="7686" max="7686" width="22" customWidth="1"/>
    <col min="7687" max="7687" width="18.5546875" customWidth="1"/>
    <col min="7688" max="7688" width="11.44140625" customWidth="1"/>
    <col min="7689" max="7690" width="9.21875" customWidth="1"/>
    <col min="7937" max="7937" width="5" customWidth="1"/>
    <col min="7938" max="7938" width="79.77734375" customWidth="1"/>
    <col min="7939" max="7939" width="20.5546875" customWidth="1"/>
    <col min="7942" max="7942" width="22" customWidth="1"/>
    <col min="7943" max="7943" width="18.5546875" customWidth="1"/>
    <col min="7944" max="7944" width="11.44140625" customWidth="1"/>
    <col min="7945" max="7946" width="9.21875" customWidth="1"/>
    <col min="8193" max="8193" width="5" customWidth="1"/>
    <col min="8194" max="8194" width="79.77734375" customWidth="1"/>
    <col min="8195" max="8195" width="20.5546875" customWidth="1"/>
    <col min="8198" max="8198" width="22" customWidth="1"/>
    <col min="8199" max="8199" width="18.5546875" customWidth="1"/>
    <col min="8200" max="8200" width="11.44140625" customWidth="1"/>
    <col min="8201" max="8202" width="9.21875" customWidth="1"/>
    <col min="8449" max="8449" width="5" customWidth="1"/>
    <col min="8450" max="8450" width="79.77734375" customWidth="1"/>
    <col min="8451" max="8451" width="20.5546875" customWidth="1"/>
    <col min="8454" max="8454" width="22" customWidth="1"/>
    <col min="8455" max="8455" width="18.5546875" customWidth="1"/>
    <col min="8456" max="8456" width="11.44140625" customWidth="1"/>
    <col min="8457" max="8458" width="9.21875" customWidth="1"/>
    <col min="8705" max="8705" width="5" customWidth="1"/>
    <col min="8706" max="8706" width="79.77734375" customWidth="1"/>
    <col min="8707" max="8707" width="20.5546875" customWidth="1"/>
    <col min="8710" max="8710" width="22" customWidth="1"/>
    <col min="8711" max="8711" width="18.5546875" customWidth="1"/>
    <col min="8712" max="8712" width="11.44140625" customWidth="1"/>
    <col min="8713" max="8714" width="9.21875" customWidth="1"/>
    <col min="8961" max="8961" width="5" customWidth="1"/>
    <col min="8962" max="8962" width="79.77734375" customWidth="1"/>
    <col min="8963" max="8963" width="20.5546875" customWidth="1"/>
    <col min="8966" max="8966" width="22" customWidth="1"/>
    <col min="8967" max="8967" width="18.5546875" customWidth="1"/>
    <col min="8968" max="8968" width="11.44140625" customWidth="1"/>
    <col min="8969" max="8970" width="9.21875" customWidth="1"/>
    <col min="9217" max="9217" width="5" customWidth="1"/>
    <col min="9218" max="9218" width="79.77734375" customWidth="1"/>
    <col min="9219" max="9219" width="20.5546875" customWidth="1"/>
    <col min="9222" max="9222" width="22" customWidth="1"/>
    <col min="9223" max="9223" width="18.5546875" customWidth="1"/>
    <col min="9224" max="9224" width="11.44140625" customWidth="1"/>
    <col min="9225" max="9226" width="9.21875" customWidth="1"/>
    <col min="9473" max="9473" width="5" customWidth="1"/>
    <col min="9474" max="9474" width="79.77734375" customWidth="1"/>
    <col min="9475" max="9475" width="20.5546875" customWidth="1"/>
    <col min="9478" max="9478" width="22" customWidth="1"/>
    <col min="9479" max="9479" width="18.5546875" customWidth="1"/>
    <col min="9480" max="9480" width="11.44140625" customWidth="1"/>
    <col min="9481" max="9482" width="9.21875" customWidth="1"/>
    <col min="9729" max="9729" width="5" customWidth="1"/>
    <col min="9730" max="9730" width="79.77734375" customWidth="1"/>
    <col min="9731" max="9731" width="20.5546875" customWidth="1"/>
    <col min="9734" max="9734" width="22" customWidth="1"/>
    <col min="9735" max="9735" width="18.5546875" customWidth="1"/>
    <col min="9736" max="9736" width="11.44140625" customWidth="1"/>
    <col min="9737" max="9738" width="9.21875" customWidth="1"/>
    <col min="9985" max="9985" width="5" customWidth="1"/>
    <col min="9986" max="9986" width="79.77734375" customWidth="1"/>
    <col min="9987" max="9987" width="20.5546875" customWidth="1"/>
    <col min="9990" max="9990" width="22" customWidth="1"/>
    <col min="9991" max="9991" width="18.5546875" customWidth="1"/>
    <col min="9992" max="9992" width="11.44140625" customWidth="1"/>
    <col min="9993" max="9994" width="9.21875" customWidth="1"/>
    <col min="10241" max="10241" width="5" customWidth="1"/>
    <col min="10242" max="10242" width="79.77734375" customWidth="1"/>
    <col min="10243" max="10243" width="20.5546875" customWidth="1"/>
    <col min="10246" max="10246" width="22" customWidth="1"/>
    <col min="10247" max="10247" width="18.5546875" customWidth="1"/>
    <col min="10248" max="10248" width="11.44140625" customWidth="1"/>
    <col min="10249" max="10250" width="9.21875" customWidth="1"/>
    <col min="10497" max="10497" width="5" customWidth="1"/>
    <col min="10498" max="10498" width="79.77734375" customWidth="1"/>
    <col min="10499" max="10499" width="20.5546875" customWidth="1"/>
    <col min="10502" max="10502" width="22" customWidth="1"/>
    <col min="10503" max="10503" width="18.5546875" customWidth="1"/>
    <col min="10504" max="10504" width="11.44140625" customWidth="1"/>
    <col min="10505" max="10506" width="9.21875" customWidth="1"/>
    <col min="10753" max="10753" width="5" customWidth="1"/>
    <col min="10754" max="10754" width="79.77734375" customWidth="1"/>
    <col min="10755" max="10755" width="20.5546875" customWidth="1"/>
    <col min="10758" max="10758" width="22" customWidth="1"/>
    <col min="10759" max="10759" width="18.5546875" customWidth="1"/>
    <col min="10760" max="10760" width="11.44140625" customWidth="1"/>
    <col min="10761" max="10762" width="9.21875" customWidth="1"/>
    <col min="11009" max="11009" width="5" customWidth="1"/>
    <col min="11010" max="11010" width="79.77734375" customWidth="1"/>
    <col min="11011" max="11011" width="20.5546875" customWidth="1"/>
    <col min="11014" max="11014" width="22" customWidth="1"/>
    <col min="11015" max="11015" width="18.5546875" customWidth="1"/>
    <col min="11016" max="11016" width="11.44140625" customWidth="1"/>
    <col min="11017" max="11018" width="9.21875" customWidth="1"/>
    <col min="11265" max="11265" width="5" customWidth="1"/>
    <col min="11266" max="11266" width="79.77734375" customWidth="1"/>
    <col min="11267" max="11267" width="20.5546875" customWidth="1"/>
    <col min="11270" max="11270" width="22" customWidth="1"/>
    <col min="11271" max="11271" width="18.5546875" customWidth="1"/>
    <col min="11272" max="11272" width="11.44140625" customWidth="1"/>
    <col min="11273" max="11274" width="9.21875" customWidth="1"/>
    <col min="11521" max="11521" width="5" customWidth="1"/>
    <col min="11522" max="11522" width="79.77734375" customWidth="1"/>
    <col min="11523" max="11523" width="20.5546875" customWidth="1"/>
    <col min="11526" max="11526" width="22" customWidth="1"/>
    <col min="11527" max="11527" width="18.5546875" customWidth="1"/>
    <col min="11528" max="11528" width="11.44140625" customWidth="1"/>
    <col min="11529" max="11530" width="9.21875" customWidth="1"/>
    <col min="11777" max="11777" width="5" customWidth="1"/>
    <col min="11778" max="11778" width="79.77734375" customWidth="1"/>
    <col min="11779" max="11779" width="20.5546875" customWidth="1"/>
    <col min="11782" max="11782" width="22" customWidth="1"/>
    <col min="11783" max="11783" width="18.5546875" customWidth="1"/>
    <col min="11784" max="11784" width="11.44140625" customWidth="1"/>
    <col min="11785" max="11786" width="9.21875" customWidth="1"/>
    <col min="12033" max="12033" width="5" customWidth="1"/>
    <col min="12034" max="12034" width="79.77734375" customWidth="1"/>
    <col min="12035" max="12035" width="20.5546875" customWidth="1"/>
    <col min="12038" max="12038" width="22" customWidth="1"/>
    <col min="12039" max="12039" width="18.5546875" customWidth="1"/>
    <col min="12040" max="12040" width="11.44140625" customWidth="1"/>
    <col min="12041" max="12042" width="9.21875" customWidth="1"/>
    <col min="12289" max="12289" width="5" customWidth="1"/>
    <col min="12290" max="12290" width="79.77734375" customWidth="1"/>
    <col min="12291" max="12291" width="20.5546875" customWidth="1"/>
    <col min="12294" max="12294" width="22" customWidth="1"/>
    <col min="12295" max="12295" width="18.5546875" customWidth="1"/>
    <col min="12296" max="12296" width="11.44140625" customWidth="1"/>
    <col min="12297" max="12298" width="9.21875" customWidth="1"/>
    <col min="12545" max="12545" width="5" customWidth="1"/>
    <col min="12546" max="12546" width="79.77734375" customWidth="1"/>
    <col min="12547" max="12547" width="20.5546875" customWidth="1"/>
    <col min="12550" max="12550" width="22" customWidth="1"/>
    <col min="12551" max="12551" width="18.5546875" customWidth="1"/>
    <col min="12552" max="12552" width="11.44140625" customWidth="1"/>
    <col min="12553" max="12554" width="9.21875" customWidth="1"/>
    <col min="12801" max="12801" width="5" customWidth="1"/>
    <col min="12802" max="12802" width="79.77734375" customWidth="1"/>
    <col min="12803" max="12803" width="20.5546875" customWidth="1"/>
    <col min="12806" max="12806" width="22" customWidth="1"/>
    <col min="12807" max="12807" width="18.5546875" customWidth="1"/>
    <col min="12808" max="12808" width="11.44140625" customWidth="1"/>
    <col min="12809" max="12810" width="9.21875" customWidth="1"/>
    <col min="13057" max="13057" width="5" customWidth="1"/>
    <col min="13058" max="13058" width="79.77734375" customWidth="1"/>
    <col min="13059" max="13059" width="20.5546875" customWidth="1"/>
    <col min="13062" max="13062" width="22" customWidth="1"/>
    <col min="13063" max="13063" width="18.5546875" customWidth="1"/>
    <col min="13064" max="13064" width="11.44140625" customWidth="1"/>
    <col min="13065" max="13066" width="9.21875" customWidth="1"/>
    <col min="13313" max="13313" width="5" customWidth="1"/>
    <col min="13314" max="13314" width="79.77734375" customWidth="1"/>
    <col min="13315" max="13315" width="20.5546875" customWidth="1"/>
    <col min="13318" max="13318" width="22" customWidth="1"/>
    <col min="13319" max="13319" width="18.5546875" customWidth="1"/>
    <col min="13320" max="13320" width="11.44140625" customWidth="1"/>
    <col min="13321" max="13322" width="9.21875" customWidth="1"/>
    <col min="13569" max="13569" width="5" customWidth="1"/>
    <col min="13570" max="13570" width="79.77734375" customWidth="1"/>
    <col min="13571" max="13571" width="20.5546875" customWidth="1"/>
    <col min="13574" max="13574" width="22" customWidth="1"/>
    <col min="13575" max="13575" width="18.5546875" customWidth="1"/>
    <col min="13576" max="13576" width="11.44140625" customWidth="1"/>
    <col min="13577" max="13578" width="9.21875" customWidth="1"/>
    <col min="13825" max="13825" width="5" customWidth="1"/>
    <col min="13826" max="13826" width="79.77734375" customWidth="1"/>
    <col min="13827" max="13827" width="20.5546875" customWidth="1"/>
    <col min="13830" max="13830" width="22" customWidth="1"/>
    <col min="13831" max="13831" width="18.5546875" customWidth="1"/>
    <col min="13832" max="13832" width="11.44140625" customWidth="1"/>
    <col min="13833" max="13834" width="9.21875" customWidth="1"/>
    <col min="14081" max="14081" width="5" customWidth="1"/>
    <col min="14082" max="14082" width="79.77734375" customWidth="1"/>
    <col min="14083" max="14083" width="20.5546875" customWidth="1"/>
    <col min="14086" max="14086" width="22" customWidth="1"/>
    <col min="14087" max="14087" width="18.5546875" customWidth="1"/>
    <col min="14088" max="14088" width="11.44140625" customWidth="1"/>
    <col min="14089" max="14090" width="9.21875" customWidth="1"/>
    <col min="14337" max="14337" width="5" customWidth="1"/>
    <col min="14338" max="14338" width="79.77734375" customWidth="1"/>
    <col min="14339" max="14339" width="20.5546875" customWidth="1"/>
    <col min="14342" max="14342" width="22" customWidth="1"/>
    <col min="14343" max="14343" width="18.5546875" customWidth="1"/>
    <col min="14344" max="14344" width="11.44140625" customWidth="1"/>
    <col min="14345" max="14346" width="9.21875" customWidth="1"/>
    <col min="14593" max="14593" width="5" customWidth="1"/>
    <col min="14594" max="14594" width="79.77734375" customWidth="1"/>
    <col min="14595" max="14595" width="20.5546875" customWidth="1"/>
    <col min="14598" max="14598" width="22" customWidth="1"/>
    <col min="14599" max="14599" width="18.5546875" customWidth="1"/>
    <col min="14600" max="14600" width="11.44140625" customWidth="1"/>
    <col min="14601" max="14602" width="9.21875" customWidth="1"/>
    <col min="14849" max="14849" width="5" customWidth="1"/>
    <col min="14850" max="14850" width="79.77734375" customWidth="1"/>
    <col min="14851" max="14851" width="20.5546875" customWidth="1"/>
    <col min="14854" max="14854" width="22" customWidth="1"/>
    <col min="14855" max="14855" width="18.5546875" customWidth="1"/>
    <col min="14856" max="14856" width="11.44140625" customWidth="1"/>
    <col min="14857" max="14858" width="9.21875" customWidth="1"/>
    <col min="15105" max="15105" width="5" customWidth="1"/>
    <col min="15106" max="15106" width="79.77734375" customWidth="1"/>
    <col min="15107" max="15107" width="20.5546875" customWidth="1"/>
    <col min="15110" max="15110" width="22" customWidth="1"/>
    <col min="15111" max="15111" width="18.5546875" customWidth="1"/>
    <col min="15112" max="15112" width="11.44140625" customWidth="1"/>
    <col min="15113" max="15114" width="9.21875" customWidth="1"/>
    <col min="15361" max="15361" width="5" customWidth="1"/>
    <col min="15362" max="15362" width="79.77734375" customWidth="1"/>
    <col min="15363" max="15363" width="20.5546875" customWidth="1"/>
    <col min="15366" max="15366" width="22" customWidth="1"/>
    <col min="15367" max="15367" width="18.5546875" customWidth="1"/>
    <col min="15368" max="15368" width="11.44140625" customWidth="1"/>
    <col min="15369" max="15370" width="9.21875" customWidth="1"/>
    <col min="15617" max="15617" width="5" customWidth="1"/>
    <col min="15618" max="15618" width="79.77734375" customWidth="1"/>
    <col min="15619" max="15619" width="20.5546875" customWidth="1"/>
    <col min="15622" max="15622" width="22" customWidth="1"/>
    <col min="15623" max="15623" width="18.5546875" customWidth="1"/>
    <col min="15624" max="15624" width="11.44140625" customWidth="1"/>
    <col min="15625" max="15626" width="9.21875" customWidth="1"/>
    <col min="15873" max="15873" width="5" customWidth="1"/>
    <col min="15874" max="15874" width="79.77734375" customWidth="1"/>
    <col min="15875" max="15875" width="20.5546875" customWidth="1"/>
    <col min="15878" max="15878" width="22" customWidth="1"/>
    <col min="15879" max="15879" width="18.5546875" customWidth="1"/>
    <col min="15880" max="15880" width="11.44140625" customWidth="1"/>
    <col min="15881" max="15882" width="9.21875" customWidth="1"/>
    <col min="16129" max="16129" width="5" customWidth="1"/>
    <col min="16130" max="16130" width="79.77734375" customWidth="1"/>
    <col min="16131" max="16131" width="20.5546875" customWidth="1"/>
    <col min="16134" max="16134" width="22" customWidth="1"/>
    <col min="16135" max="16135" width="18.5546875" customWidth="1"/>
    <col min="16136" max="16136" width="11.44140625" customWidth="1"/>
    <col min="16137" max="16138" width="9.21875" customWidth="1"/>
  </cols>
  <sheetData>
    <row r="1" spans="1:10" ht="22.5" customHeight="1" x14ac:dyDescent="0.3">
      <c r="A1" s="196" t="s">
        <v>96</v>
      </c>
      <c r="B1" s="196"/>
      <c r="C1" s="196"/>
    </row>
    <row r="2" spans="1:10" ht="21" x14ac:dyDescent="0.4">
      <c r="A2" s="197" t="s">
        <v>32</v>
      </c>
      <c r="B2" s="197"/>
      <c r="C2" s="197"/>
    </row>
    <row r="4" spans="1:10" s="113" customFormat="1" ht="66" customHeight="1" x14ac:dyDescent="0.3">
      <c r="A4" s="198" t="s">
        <v>109</v>
      </c>
      <c r="B4" s="198"/>
      <c r="C4" s="198"/>
      <c r="F4" s="116"/>
      <c r="G4" s="116"/>
      <c r="J4" s="116"/>
    </row>
    <row r="5" spans="1:10" s="113" customFormat="1" ht="17.25" customHeight="1" x14ac:dyDescent="0.25">
      <c r="F5" s="116"/>
      <c r="G5" s="116"/>
      <c r="J5" s="116"/>
    </row>
    <row r="6" spans="1:10" s="113" customFormat="1" ht="15.6" thickBot="1" x14ac:dyDescent="0.3">
      <c r="F6" s="116"/>
      <c r="G6" s="116"/>
      <c r="J6" s="116"/>
    </row>
    <row r="7" spans="1:10" s="113" customFormat="1" ht="66.75" customHeight="1" thickBot="1" x14ac:dyDescent="0.3">
      <c r="A7" s="121" t="s">
        <v>0</v>
      </c>
      <c r="B7" s="122" t="s">
        <v>2</v>
      </c>
      <c r="C7" s="117" t="s">
        <v>97</v>
      </c>
      <c r="F7" s="116"/>
      <c r="G7" s="116"/>
      <c r="J7" s="116"/>
    </row>
    <row r="8" spans="1:10" s="113" customFormat="1" ht="60.6" customHeight="1" x14ac:dyDescent="0.25">
      <c r="A8" s="123" t="s">
        <v>23</v>
      </c>
      <c r="B8" s="124" t="s">
        <v>1</v>
      </c>
      <c r="C8" s="168">
        <f>'с. Балкански'!M6+'с. Благоево'!M6+'с. Гецово'!M6+'с. Дряновец'!M6+'с. Дянково'!M6+'с. Киченица'!M6+'с. Липник'!M6+'с. Мортагоново'!M6+'с. Недоклан'!M6+'с. Осенец'!M6+'с. Островче'!M6+'с. Побит камък'!M6+'с. Просторно'!M6+'с. Пороище'!M6+'с. Радинград'!M6+с.Раковски!M6+'с. Стражец'!M6+'с. Топчии'!M6+'с. Ушинци'!M6+'с. Черковна'!M6+'с. Ясеновец'!M6+'гр. Разград'!M6</f>
        <v>1984952.24</v>
      </c>
      <c r="D8" s="194"/>
      <c r="F8" s="131"/>
      <c r="G8" s="118"/>
      <c r="J8" s="116"/>
    </row>
    <row r="9" spans="1:10" s="113" customFormat="1" ht="52.2" customHeight="1" x14ac:dyDescent="0.25">
      <c r="A9" s="125" t="s">
        <v>24</v>
      </c>
      <c r="B9" s="126" t="s">
        <v>6</v>
      </c>
      <c r="C9" s="169">
        <f>'с. Балкански'!M10+'с. Благоево'!M10+'с. Гецово'!M10+'с. Дряновец'!M10+'с. Дянково'!M10+'с. Киченица'!M10+'с. Липник'!M10+'с. Мортагоново'!M10+'с. Недоклан'!M10+'с. Осенец'!M10+'с. Островче'!M10+'с. Побит камък'!M10+'с. Просторно'!M10+'с. Пороище'!M10+'с. Радинград'!M10+с.Раковски!M10+'с. Стражец'!M10+'с. Топчии'!M10+'с. Ушинци'!M10+'с. Черковна'!M10+'с. Ясеновец'!M10+'гр. Разград'!M15</f>
        <v>3267431.46</v>
      </c>
      <c r="D9" s="194"/>
      <c r="F9" s="131"/>
      <c r="G9" s="118"/>
      <c r="J9" s="116"/>
    </row>
    <row r="10" spans="1:10" s="113" customFormat="1" ht="66" customHeight="1" x14ac:dyDescent="0.25">
      <c r="A10" s="125" t="s">
        <v>25</v>
      </c>
      <c r="B10" s="126" t="s">
        <v>7</v>
      </c>
      <c r="C10" s="169">
        <f>'с. Балкански'!M15+'с. Благоево'!M15+'с. Гецово'!M15+'с. Дряновец'!M15+'с. Дянково'!M15+'с. Киченица'!M15+'с. Липник'!M15+'с. Мортагоново'!M15+'с. Недоклан'!M15+'с. Осенец'!M15+'с. Островче'!M15+'с. Побит камък'!M15+'с. Просторно'!M15+'с. Пороище'!M15+'с. Радинград'!M15+с.Раковски!M15+'с. Стражец'!M15+'с. Топчии'!M15+'с. Ушинци'!M15+'с. Черковна'!M15+'с. Ясеновец'!M15+'гр. Разград'!M22</f>
        <v>1693630.82</v>
      </c>
      <c r="D10" s="194"/>
      <c r="F10" s="131"/>
      <c r="G10" s="118"/>
      <c r="J10" s="116"/>
    </row>
    <row r="11" spans="1:10" s="113" customFormat="1" ht="57.6" customHeight="1" thickBot="1" x14ac:dyDescent="0.3">
      <c r="A11" s="199" t="s">
        <v>35</v>
      </c>
      <c r="B11" s="200"/>
      <c r="C11" s="170">
        <f>SUM(C8:C10)</f>
        <v>6946014.5199999996</v>
      </c>
      <c r="D11" s="195"/>
      <c r="F11" s="119"/>
      <c r="G11" s="118"/>
      <c r="J11" s="116"/>
    </row>
    <row r="13" spans="1:10" s="120" customFormat="1" ht="13.2" x14ac:dyDescent="0.25"/>
    <row r="14" spans="1:10" s="115" customFormat="1" ht="13.2" x14ac:dyDescent="0.25"/>
    <row r="15" spans="1:10" s="115" customFormat="1" ht="13.2" x14ac:dyDescent="0.25"/>
    <row r="16" spans="1:10" s="115" customFormat="1" ht="13.2" x14ac:dyDescent="0.25"/>
    <row r="17" s="115" customFormat="1" ht="13.2" x14ac:dyDescent="0.25"/>
    <row r="18" s="115" customFormat="1" ht="13.2" x14ac:dyDescent="0.25"/>
    <row r="19" s="115" customFormat="1" ht="13.2" x14ac:dyDescent="0.25"/>
    <row r="20" s="115" customFormat="1" ht="13.2" x14ac:dyDescent="0.25"/>
    <row r="21" s="115" customFormat="1" ht="13.2" x14ac:dyDescent="0.25"/>
    <row r="22" s="115" customFormat="1" ht="13.2" x14ac:dyDescent="0.25"/>
    <row r="23" s="115" customFormat="1" ht="13.2" x14ac:dyDescent="0.25"/>
  </sheetData>
  <mergeCells count="4">
    <mergeCell ref="A1:C1"/>
    <mergeCell ref="A2:C2"/>
    <mergeCell ref="A4:C4"/>
    <mergeCell ref="A11:B11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48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3849.2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15</v>
      </c>
      <c r="D7" s="43">
        <v>28</v>
      </c>
      <c r="E7" s="58">
        <v>8.16</v>
      </c>
      <c r="F7" s="13">
        <v>0</v>
      </c>
      <c r="G7" s="14">
        <f>(C7*D7*E7)+F7</f>
        <v>3427.2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1</v>
      </c>
      <c r="I8" s="43">
        <v>6</v>
      </c>
      <c r="J8" s="58">
        <v>37</v>
      </c>
      <c r="K8" s="13">
        <v>0</v>
      </c>
      <c r="L8" s="15">
        <f t="shared" ref="L8:L9" si="1">(H8*I8*J8)+K8</f>
        <v>222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6000.21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27.3</v>
      </c>
      <c r="D11" s="58">
        <v>66</v>
      </c>
      <c r="E11" s="32"/>
      <c r="F11" s="32"/>
      <c r="G11" s="180">
        <f>C11*D11</f>
        <v>1801.8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13.1</v>
      </c>
      <c r="D12" s="58">
        <v>20.04</v>
      </c>
      <c r="E12" s="13">
        <v>0</v>
      </c>
      <c r="F12" s="13">
        <v>0</v>
      </c>
      <c r="G12" s="15">
        <f>C12*D12</f>
        <v>262.52</v>
      </c>
      <c r="H12" s="60">
        <f>C12</f>
        <v>13.1</v>
      </c>
      <c r="I12" s="36"/>
      <c r="J12" s="59">
        <v>98.86</v>
      </c>
      <c r="K12" s="47">
        <v>0</v>
      </c>
      <c r="L12" s="15">
        <f>H12*J12+K12</f>
        <v>1295.07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13.8</v>
      </c>
      <c r="D13" s="58">
        <v>20.04</v>
      </c>
      <c r="E13" s="13">
        <v>0</v>
      </c>
      <c r="F13" s="13">
        <v>0</v>
      </c>
      <c r="G13" s="15">
        <f>C13*D13</f>
        <v>276.55</v>
      </c>
      <c r="H13" s="137">
        <f>C13</f>
        <v>13.8</v>
      </c>
      <c r="I13" s="138"/>
      <c r="J13" s="59">
        <v>98.86</v>
      </c>
      <c r="K13" s="47">
        <v>0</v>
      </c>
      <c r="L13" s="15">
        <f>H13*J13</f>
        <v>1364.27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18424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10</v>
      </c>
      <c r="D16" s="62">
        <v>528</v>
      </c>
      <c r="E16" s="43">
        <v>2.5000000000000001E-2</v>
      </c>
      <c r="F16" s="43">
        <v>8</v>
      </c>
      <c r="G16" s="14">
        <f>C16*D16*E16*F16</f>
        <v>1056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16068</v>
      </c>
      <c r="L17" s="46">
        <f t="shared" si="2"/>
        <v>16068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6824.07</v>
      </c>
      <c r="H20" s="49"/>
      <c r="I20" s="49"/>
      <c r="J20" s="49"/>
      <c r="K20" s="49"/>
      <c r="L20" s="50">
        <f>L7+L8+L9+L12+L13+L14+L16+L17+L18+L19</f>
        <v>21449.34</v>
      </c>
      <c r="M20" s="130">
        <f>M6+M10+M15</f>
        <v>28273.41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49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28931.66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73</v>
      </c>
      <c r="D7" s="43">
        <v>39</v>
      </c>
      <c r="E7" s="58">
        <v>9.7799999999999994</v>
      </c>
      <c r="F7" s="13">
        <v>0</v>
      </c>
      <c r="G7" s="14">
        <f>(C7*D7*E7)+F7</f>
        <v>27843.66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2</v>
      </c>
      <c r="I8" s="43">
        <v>12</v>
      </c>
      <c r="J8" s="58">
        <v>37</v>
      </c>
      <c r="K8" s="13">
        <v>0</v>
      </c>
      <c r="L8" s="15">
        <f t="shared" ref="L8:L9" si="1">(H8*I8*J8)+K8</f>
        <v>888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30339.119999999999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185.06</v>
      </c>
      <c r="D11" s="58">
        <v>66</v>
      </c>
      <c r="E11" s="32"/>
      <c r="F11" s="32"/>
      <c r="G11" s="180">
        <f>C11*D11</f>
        <v>12213.96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88.83</v>
      </c>
      <c r="D12" s="58">
        <v>20.04</v>
      </c>
      <c r="E12" s="13">
        <v>0</v>
      </c>
      <c r="F12" s="13">
        <v>0</v>
      </c>
      <c r="G12" s="15">
        <f>C12*D12</f>
        <v>1780.15</v>
      </c>
      <c r="H12" s="60">
        <f>C12</f>
        <v>88.83</v>
      </c>
      <c r="I12" s="36"/>
      <c r="J12" s="59">
        <v>98.86</v>
      </c>
      <c r="K12" s="47">
        <v>0</v>
      </c>
      <c r="L12" s="15">
        <f>H12*J12+K12</f>
        <v>8781.73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55.2</v>
      </c>
      <c r="D13" s="58">
        <v>20.04</v>
      </c>
      <c r="E13" s="13">
        <v>0</v>
      </c>
      <c r="F13" s="13">
        <v>0</v>
      </c>
      <c r="G13" s="15">
        <f>C13*D13</f>
        <v>1106.21</v>
      </c>
      <c r="H13" s="137">
        <f>C13</f>
        <v>55.2</v>
      </c>
      <c r="I13" s="138"/>
      <c r="J13" s="59">
        <v>98.86</v>
      </c>
      <c r="K13" s="47">
        <v>0</v>
      </c>
      <c r="L13" s="15">
        <f>H13*J13</f>
        <v>5457.07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22646.400000000001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34</v>
      </c>
      <c r="D16" s="62">
        <v>528</v>
      </c>
      <c r="E16" s="43">
        <v>2.5000000000000001E-2</v>
      </c>
      <c r="F16" s="43">
        <v>8</v>
      </c>
      <c r="G16" s="14">
        <f>C16*D16*E16*F16</f>
        <v>3590.4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17756</v>
      </c>
      <c r="L17" s="46">
        <f t="shared" si="2"/>
        <v>17756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46534.38</v>
      </c>
      <c r="H20" s="49"/>
      <c r="I20" s="49"/>
      <c r="J20" s="49"/>
      <c r="K20" s="49"/>
      <c r="L20" s="50">
        <f>L7+L8+L9+L12+L13+L14+L16+L17+L18+L19</f>
        <v>35382.800000000003</v>
      </c>
      <c r="M20" s="130">
        <f>M6+M10+M15</f>
        <v>81917.179999999993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50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10951.64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32</v>
      </c>
      <c r="D7" s="43">
        <v>34</v>
      </c>
      <c r="E7" s="58">
        <v>9.7799999999999994</v>
      </c>
      <c r="F7" s="13">
        <v>0</v>
      </c>
      <c r="G7" s="14">
        <f>(C7*D7*E7)+F7</f>
        <v>10640.64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" si="0">(C8*D8*E8)+F8</f>
        <v>0</v>
      </c>
      <c r="H8" s="42">
        <v>1</v>
      </c>
      <c r="I8" s="43">
        <v>3</v>
      </c>
      <c r="J8" s="58">
        <v>37</v>
      </c>
      <c r="K8" s="13">
        <v>0</v>
      </c>
      <c r="L8" s="15">
        <f t="shared" ref="L8:L9" si="1">(H8*I8*J8)+K8</f>
        <v>111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41"/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10524.59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70.72</v>
      </c>
      <c r="D11" s="58">
        <v>66</v>
      </c>
      <c r="E11" s="32"/>
      <c r="F11" s="32"/>
      <c r="G11" s="180">
        <f>C11*D11</f>
        <v>4667.5200000000004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33.950000000000003</v>
      </c>
      <c r="D12" s="58">
        <v>20.04</v>
      </c>
      <c r="E12" s="13">
        <v>0</v>
      </c>
      <c r="F12" s="13">
        <v>0</v>
      </c>
      <c r="G12" s="15">
        <f>C12*D12</f>
        <v>680.36</v>
      </c>
      <c r="H12" s="60">
        <f>C12</f>
        <v>33.950000000000003</v>
      </c>
      <c r="I12" s="36"/>
      <c r="J12" s="59">
        <v>98.86</v>
      </c>
      <c r="K12" s="47">
        <v>0</v>
      </c>
      <c r="L12" s="15">
        <f>H12*J12+K12</f>
        <v>3356.3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6.9</v>
      </c>
      <c r="D13" s="58">
        <v>20.04</v>
      </c>
      <c r="E13" s="13">
        <v>0</v>
      </c>
      <c r="F13" s="13">
        <v>0</v>
      </c>
      <c r="G13" s="15">
        <f>C13*D13</f>
        <v>138.28</v>
      </c>
      <c r="H13" s="137">
        <f>C13</f>
        <v>6.9</v>
      </c>
      <c r="I13" s="138"/>
      <c r="J13" s="59">
        <v>98.86</v>
      </c>
      <c r="K13" s="47">
        <v>0</v>
      </c>
      <c r="L13" s="15">
        <f>H13*J13</f>
        <v>682.13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15">
        <f>C14*(D14+E14)</f>
        <v>0</v>
      </c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21414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10</v>
      </c>
      <c r="D16" s="62">
        <v>528</v>
      </c>
      <c r="E16" s="43">
        <v>2.5000000000000001E-2</v>
      </c>
      <c r="F16" s="43">
        <v>8</v>
      </c>
      <c r="G16" s="14">
        <f>C16*D16*E16*F16</f>
        <v>1056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19058</v>
      </c>
      <c r="L17" s="46">
        <f t="shared" si="2"/>
        <v>19058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17182.8</v>
      </c>
      <c r="H20" s="49"/>
      <c r="I20" s="49"/>
      <c r="J20" s="49"/>
      <c r="K20" s="49"/>
      <c r="L20" s="50">
        <f>L7+L8+L9+L12+L13+L14+L16+L17+L18+L19</f>
        <v>25707.43</v>
      </c>
      <c r="M20" s="130">
        <f>M6+M10+M15</f>
        <v>42890.23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51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118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7400.48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23</v>
      </c>
      <c r="D7" s="43">
        <v>36</v>
      </c>
      <c r="E7" s="58">
        <v>8.16</v>
      </c>
      <c r="F7" s="13">
        <v>0</v>
      </c>
      <c r="G7" s="14">
        <f>(C7*D7*E7)+F7</f>
        <v>6756.48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2</v>
      </c>
      <c r="I8" s="43">
        <v>6</v>
      </c>
      <c r="J8" s="58">
        <v>37</v>
      </c>
      <c r="K8" s="13">
        <v>0</v>
      </c>
      <c r="L8" s="15">
        <f t="shared" ref="L8:L9" si="1">(H8*I8*J8)+K8</f>
        <v>444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10904.94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53.82</v>
      </c>
      <c r="D11" s="58">
        <v>66</v>
      </c>
      <c r="E11" s="32"/>
      <c r="F11" s="32"/>
      <c r="G11" s="180">
        <f>C11*D11</f>
        <v>3552.12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25.83</v>
      </c>
      <c r="D12" s="58">
        <v>20.04</v>
      </c>
      <c r="E12" s="13">
        <v>0</v>
      </c>
      <c r="F12" s="13">
        <v>0</v>
      </c>
      <c r="G12" s="15">
        <f>C12*D12</f>
        <v>517.63</v>
      </c>
      <c r="H12" s="60">
        <f>C12</f>
        <v>25.83</v>
      </c>
      <c r="I12" s="36"/>
      <c r="J12" s="59">
        <v>98.86</v>
      </c>
      <c r="K12" s="47">
        <v>0</v>
      </c>
      <c r="L12" s="15">
        <f>H12*J12+K12</f>
        <v>2553.5500000000002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27.6</v>
      </c>
      <c r="D13" s="58">
        <v>20.04</v>
      </c>
      <c r="E13" s="13">
        <v>0</v>
      </c>
      <c r="F13" s="13">
        <v>0</v>
      </c>
      <c r="G13" s="15">
        <f>C13*D13</f>
        <v>553.1</v>
      </c>
      <c r="H13" s="137">
        <f>C13</f>
        <v>27.6</v>
      </c>
      <c r="I13" s="138"/>
      <c r="J13" s="59">
        <v>98.86</v>
      </c>
      <c r="K13" s="47">
        <v>0</v>
      </c>
      <c r="L13" s="15">
        <f>H13*J13</f>
        <v>2728.54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19710.8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23</v>
      </c>
      <c r="D16" s="62">
        <v>528</v>
      </c>
      <c r="E16" s="43">
        <v>2.5000000000000001E-2</v>
      </c>
      <c r="F16" s="43">
        <v>8</v>
      </c>
      <c r="G16" s="14">
        <f>C16*D16*E16*F16</f>
        <v>2428.8000000000002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15982</v>
      </c>
      <c r="L17" s="46">
        <f t="shared" si="2"/>
        <v>15982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13808.13</v>
      </c>
      <c r="H20" s="49"/>
      <c r="I20" s="49"/>
      <c r="J20" s="49"/>
      <c r="K20" s="49"/>
      <c r="L20" s="50">
        <f>L7+L8+L9+L12+L13+L14+L16+L17+L18+L19</f>
        <v>24208.09</v>
      </c>
      <c r="M20" s="130">
        <f>M6+M10+M15</f>
        <v>38016.22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52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5657.6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20</v>
      </c>
      <c r="D7" s="43">
        <v>28</v>
      </c>
      <c r="E7" s="58">
        <v>8.16</v>
      </c>
      <c r="F7" s="13">
        <v>0</v>
      </c>
      <c r="G7" s="14">
        <f>(C7*D7*E7)+F7</f>
        <v>4569.6000000000004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2</v>
      </c>
      <c r="I8" s="43">
        <v>12</v>
      </c>
      <c r="J8" s="58">
        <v>37</v>
      </c>
      <c r="K8" s="13">
        <v>0</v>
      </c>
      <c r="L8" s="15">
        <f t="shared" ref="L8:L9" si="1">(H8*I8*J8)+K8</f>
        <v>888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12042.86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36.4</v>
      </c>
      <c r="D11" s="58">
        <v>66</v>
      </c>
      <c r="E11" s="32"/>
      <c r="F11" s="32"/>
      <c r="G11" s="180">
        <f>C11*D11</f>
        <v>2402.4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17.47</v>
      </c>
      <c r="D12" s="58">
        <v>20.04</v>
      </c>
      <c r="E12" s="13">
        <v>0</v>
      </c>
      <c r="F12" s="13">
        <v>0</v>
      </c>
      <c r="G12" s="15">
        <f>C12*D12</f>
        <v>350.1</v>
      </c>
      <c r="H12" s="60">
        <f>C12</f>
        <v>17.47</v>
      </c>
      <c r="I12" s="36"/>
      <c r="J12" s="59">
        <v>98.86</v>
      </c>
      <c r="K12" s="47">
        <v>0</v>
      </c>
      <c r="L12" s="15">
        <f>H12*J12+K12</f>
        <v>1727.08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55.2</v>
      </c>
      <c r="D13" s="58">
        <v>20.04</v>
      </c>
      <c r="E13" s="13">
        <v>0</v>
      </c>
      <c r="F13" s="13">
        <v>0</v>
      </c>
      <c r="G13" s="15">
        <f>C13*D13</f>
        <v>1106.21</v>
      </c>
      <c r="H13" s="137">
        <f>C13</f>
        <v>55.2</v>
      </c>
      <c r="I13" s="138"/>
      <c r="J13" s="59">
        <v>98.86</v>
      </c>
      <c r="K13" s="47">
        <v>0</v>
      </c>
      <c r="L13" s="15">
        <f>H13*J13</f>
        <v>5457.07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19144.599999999999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11</v>
      </c>
      <c r="D16" s="62">
        <v>528</v>
      </c>
      <c r="E16" s="43">
        <v>2.5000000000000001E-2</v>
      </c>
      <c r="F16" s="43">
        <v>8</v>
      </c>
      <c r="G16" s="14">
        <f>C16*D16*E16*F16</f>
        <v>1161.5999999999999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16683</v>
      </c>
      <c r="L17" s="46">
        <f t="shared" si="2"/>
        <v>16683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9589.91</v>
      </c>
      <c r="H20" s="49"/>
      <c r="I20" s="49"/>
      <c r="J20" s="49"/>
      <c r="K20" s="49"/>
      <c r="L20" s="50">
        <f>L7+L8+L9+L12+L13+L14+L16+L17+L18+L19</f>
        <v>27255.15</v>
      </c>
      <c r="M20" s="130">
        <f>M6+M10+M15</f>
        <v>36845.06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sqref="A1:N1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53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120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15782.72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47</v>
      </c>
      <c r="D7" s="43">
        <v>36</v>
      </c>
      <c r="E7" s="58">
        <v>8.16</v>
      </c>
      <c r="F7" s="13">
        <v>0</v>
      </c>
      <c r="G7" s="14">
        <f>(C7*D7*E7)+F7</f>
        <v>13806.72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1</v>
      </c>
      <c r="I8" s="43">
        <v>48</v>
      </c>
      <c r="J8" s="58">
        <v>37</v>
      </c>
      <c r="K8" s="13">
        <v>0</v>
      </c>
      <c r="L8" s="15">
        <f t="shared" ref="L8:L9" si="1">(H8*I8*J8)+K8</f>
        <v>1776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27661.97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109.98</v>
      </c>
      <c r="D11" s="58">
        <v>66</v>
      </c>
      <c r="E11" s="32"/>
      <c r="F11" s="32"/>
      <c r="G11" s="180">
        <f>C11*D11</f>
        <v>7258.68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52.79</v>
      </c>
      <c r="D12" s="58">
        <v>20.04</v>
      </c>
      <c r="E12" s="13">
        <v>0</v>
      </c>
      <c r="F12" s="13">
        <v>0</v>
      </c>
      <c r="G12" s="15">
        <f>C12*D12</f>
        <v>1057.9100000000001</v>
      </c>
      <c r="H12" s="60">
        <f>C12</f>
        <v>52.79</v>
      </c>
      <c r="I12" s="36"/>
      <c r="J12" s="59">
        <v>98.86</v>
      </c>
      <c r="K12" s="47">
        <v>0</v>
      </c>
      <c r="L12" s="15">
        <f>H12*J12+K12</f>
        <v>5218.82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110.4</v>
      </c>
      <c r="D13" s="58">
        <v>20.04</v>
      </c>
      <c r="E13" s="13">
        <v>0</v>
      </c>
      <c r="F13" s="13">
        <v>0</v>
      </c>
      <c r="G13" s="15">
        <f>C13*D13</f>
        <v>2212.42</v>
      </c>
      <c r="H13" s="137">
        <f>C13</f>
        <v>110.4</v>
      </c>
      <c r="I13" s="138"/>
      <c r="J13" s="59">
        <v>98.86</v>
      </c>
      <c r="K13" s="47">
        <v>0</v>
      </c>
      <c r="L13" s="15">
        <f>H13*J13</f>
        <v>10914.14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22450.400000000001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19</v>
      </c>
      <c r="D16" s="62">
        <v>528</v>
      </c>
      <c r="E16" s="43">
        <v>2.5000000000000001E-2</v>
      </c>
      <c r="F16" s="43">
        <v>8</v>
      </c>
      <c r="G16" s="14">
        <f>C16*D16*E16*F16</f>
        <v>2006.4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19144</v>
      </c>
      <c r="L17" s="46">
        <f t="shared" si="2"/>
        <v>19144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26342.13</v>
      </c>
      <c r="H20" s="49"/>
      <c r="I20" s="49"/>
      <c r="J20" s="49"/>
      <c r="K20" s="49"/>
      <c r="L20" s="50">
        <f>L7+L8+L9+L12+L13+L14+L16+L17+L18+L19</f>
        <v>39552.959999999999</v>
      </c>
      <c r="M20" s="130">
        <f>M6+M10+M15</f>
        <v>65895.09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sqref="A1:N1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136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121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8869.2800000000007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28</v>
      </c>
      <c r="D7" s="43">
        <v>36</v>
      </c>
      <c r="E7" s="58">
        <v>8.16</v>
      </c>
      <c r="F7" s="13">
        <v>0</v>
      </c>
      <c r="G7" s="14">
        <f>(C7*D7*E7)+F7</f>
        <v>8225.2800000000007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1</v>
      </c>
      <c r="I8" s="43">
        <v>12</v>
      </c>
      <c r="J8" s="58">
        <v>37</v>
      </c>
      <c r="K8" s="13">
        <v>0</v>
      </c>
      <c r="L8" s="15">
        <f t="shared" ref="L8:L9" si="1">(H8*I8*J8)+K8</f>
        <v>444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12345.37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65.52</v>
      </c>
      <c r="D11" s="58">
        <v>66</v>
      </c>
      <c r="E11" s="32"/>
      <c r="F11" s="32"/>
      <c r="G11" s="180">
        <f>C11*D11</f>
        <v>4324.32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31.45</v>
      </c>
      <c r="D12" s="58">
        <v>20.04</v>
      </c>
      <c r="E12" s="13">
        <v>0</v>
      </c>
      <c r="F12" s="13">
        <v>0</v>
      </c>
      <c r="G12" s="15">
        <f>C12*D12</f>
        <v>630.26</v>
      </c>
      <c r="H12" s="60">
        <f>C12</f>
        <v>31.45</v>
      </c>
      <c r="I12" s="36"/>
      <c r="J12" s="59">
        <v>98.86</v>
      </c>
      <c r="K12" s="47">
        <v>0</v>
      </c>
      <c r="L12" s="15">
        <f>H12*J12+K12</f>
        <v>3109.15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27.6</v>
      </c>
      <c r="D13" s="58">
        <v>20.04</v>
      </c>
      <c r="E13" s="13">
        <v>0</v>
      </c>
      <c r="F13" s="13">
        <v>0</v>
      </c>
      <c r="G13" s="15">
        <f>C13*D13</f>
        <v>553.1</v>
      </c>
      <c r="H13" s="137">
        <f>C13</f>
        <v>27.6</v>
      </c>
      <c r="I13" s="138"/>
      <c r="J13" s="59">
        <v>98.86</v>
      </c>
      <c r="K13" s="47">
        <v>0</v>
      </c>
      <c r="L13" s="15">
        <f>H13*J13</f>
        <v>2728.54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18072.599999999999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6</v>
      </c>
      <c r="D16" s="62">
        <v>528</v>
      </c>
      <c r="E16" s="43">
        <v>2.5000000000000001E-2</v>
      </c>
      <c r="F16" s="43">
        <v>8</v>
      </c>
      <c r="G16" s="14">
        <f>C16*D16*E16*F16</f>
        <v>633.6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16139</v>
      </c>
      <c r="L17" s="46">
        <f t="shared" si="2"/>
        <v>16139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14366.56</v>
      </c>
      <c r="H20" s="49"/>
      <c r="I20" s="49"/>
      <c r="J20" s="49"/>
      <c r="K20" s="49"/>
      <c r="L20" s="50">
        <f>L7+L8+L9+L12+L13+L14+L16+L17+L18+L19</f>
        <v>24920.69</v>
      </c>
      <c r="M20" s="130">
        <f>M6+M10+M15</f>
        <v>39287.25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sqref="A1:N1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54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122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51697.52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124</v>
      </c>
      <c r="D7" s="43">
        <v>41</v>
      </c>
      <c r="E7" s="58">
        <v>9.7799999999999994</v>
      </c>
      <c r="F7" s="13">
        <v>0</v>
      </c>
      <c r="G7" s="14">
        <f>(C7*D7*E7)+F7</f>
        <v>49721.52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4</v>
      </c>
      <c r="I8" s="43">
        <v>12</v>
      </c>
      <c r="J8" s="58">
        <v>37</v>
      </c>
      <c r="K8" s="13">
        <v>0</v>
      </c>
      <c r="L8" s="15">
        <f t="shared" ref="L8:L9" si="1">(H8*I8*J8)+K8</f>
        <v>1776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54796.83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330.46</v>
      </c>
      <c r="D11" s="58">
        <v>66</v>
      </c>
      <c r="E11" s="32"/>
      <c r="F11" s="32"/>
      <c r="G11" s="180">
        <f>C11*D11</f>
        <v>21810.36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158.62</v>
      </c>
      <c r="D12" s="58">
        <v>20.04</v>
      </c>
      <c r="E12" s="13">
        <v>0</v>
      </c>
      <c r="F12" s="13">
        <v>0</v>
      </c>
      <c r="G12" s="15">
        <f>C12*D12</f>
        <v>3178.74</v>
      </c>
      <c r="H12" s="60">
        <f>C12</f>
        <v>158.62</v>
      </c>
      <c r="I12" s="36"/>
      <c r="J12" s="59">
        <v>98.86</v>
      </c>
      <c r="K12" s="47">
        <v>0</v>
      </c>
      <c r="L12" s="15">
        <f>H12*J12+K12</f>
        <v>15681.17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110.4</v>
      </c>
      <c r="D13" s="58">
        <v>20.04</v>
      </c>
      <c r="E13" s="13">
        <v>0</v>
      </c>
      <c r="F13" s="13">
        <v>0</v>
      </c>
      <c r="G13" s="15">
        <f>C13*D13</f>
        <v>2212.42</v>
      </c>
      <c r="H13" s="137">
        <f>C13</f>
        <v>110.4</v>
      </c>
      <c r="I13" s="138"/>
      <c r="J13" s="59">
        <v>98.86</v>
      </c>
      <c r="K13" s="47">
        <v>0</v>
      </c>
      <c r="L13" s="15">
        <f>H13*J13</f>
        <v>10914.14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21736.799999999999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43</v>
      </c>
      <c r="D16" s="62">
        <v>528</v>
      </c>
      <c r="E16" s="43">
        <v>2.5000000000000001E-2</v>
      </c>
      <c r="F16" s="43">
        <v>8</v>
      </c>
      <c r="G16" s="14">
        <f>C16*D16*E16*F16</f>
        <v>4540.8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15896</v>
      </c>
      <c r="L17" s="46">
        <f t="shared" si="2"/>
        <v>15896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81463.839999999997</v>
      </c>
      <c r="H20" s="49"/>
      <c r="I20" s="49"/>
      <c r="J20" s="49"/>
      <c r="K20" s="49"/>
      <c r="L20" s="50">
        <f>L7+L8+L9+L12+L13+L14+L16+L17+L18+L19</f>
        <v>46767.31</v>
      </c>
      <c r="M20" s="130">
        <f>M6+M10+M15</f>
        <v>128231.15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55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123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34978.639999999999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94</v>
      </c>
      <c r="D7" s="43">
        <v>41</v>
      </c>
      <c r="E7" s="58">
        <v>8.16</v>
      </c>
      <c r="F7" s="13">
        <v>0</v>
      </c>
      <c r="G7" s="14">
        <f>(C7*D7*E7)+F7</f>
        <v>31448.639999999999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3</v>
      </c>
      <c r="I8" s="43">
        <v>30</v>
      </c>
      <c r="J8" s="58">
        <v>37</v>
      </c>
      <c r="K8" s="13">
        <v>0</v>
      </c>
      <c r="L8" s="15">
        <f t="shared" ref="L8:L9" si="1">(H8*I8*J8)+K8</f>
        <v>3330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56442.5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250.51</v>
      </c>
      <c r="D11" s="58">
        <v>66</v>
      </c>
      <c r="E11" s="32"/>
      <c r="F11" s="32"/>
      <c r="G11" s="180">
        <f>C11*D11</f>
        <v>16533.66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120.24</v>
      </c>
      <c r="D12" s="58">
        <v>20.04</v>
      </c>
      <c r="E12" s="13">
        <v>0</v>
      </c>
      <c r="F12" s="13">
        <v>0</v>
      </c>
      <c r="G12" s="15">
        <f>C12*D12</f>
        <v>2409.61</v>
      </c>
      <c r="H12" s="60">
        <f>C12</f>
        <v>120.24</v>
      </c>
      <c r="I12" s="36"/>
      <c r="J12" s="59">
        <v>98.86</v>
      </c>
      <c r="K12" s="47">
        <v>0</v>
      </c>
      <c r="L12" s="15">
        <f>H12*J12+K12</f>
        <v>11886.93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207</v>
      </c>
      <c r="D13" s="58">
        <v>20.04</v>
      </c>
      <c r="E13" s="13">
        <v>0</v>
      </c>
      <c r="F13" s="13">
        <v>0</v>
      </c>
      <c r="G13" s="15">
        <f>C13*D13</f>
        <v>4148.28</v>
      </c>
      <c r="H13" s="137">
        <f>C13</f>
        <v>207</v>
      </c>
      <c r="I13" s="138"/>
      <c r="J13" s="59">
        <v>98.86</v>
      </c>
      <c r="K13" s="47">
        <v>0</v>
      </c>
      <c r="L13" s="15">
        <f>H13*J13</f>
        <v>20464.02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19933.400000000001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14</v>
      </c>
      <c r="D16" s="62">
        <v>528</v>
      </c>
      <c r="E16" s="43">
        <v>2.5000000000000001E-2</v>
      </c>
      <c r="F16" s="43">
        <v>8</v>
      </c>
      <c r="G16" s="14">
        <f>C16*D16*E16*F16</f>
        <v>1478.4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17155</v>
      </c>
      <c r="L17" s="46">
        <f t="shared" si="2"/>
        <v>17155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56018.59</v>
      </c>
      <c r="H20" s="49"/>
      <c r="I20" s="49"/>
      <c r="J20" s="49"/>
      <c r="K20" s="49"/>
      <c r="L20" s="50">
        <f>L7+L8+L9+L12+L13+L14+L16+L17+L18+L19</f>
        <v>55335.95</v>
      </c>
      <c r="M20" s="130">
        <f>M6+M10+M15</f>
        <v>111354.54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56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124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8856.32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34</v>
      </c>
      <c r="D7" s="43">
        <v>28</v>
      </c>
      <c r="E7" s="58">
        <v>8.16</v>
      </c>
      <c r="F7" s="13">
        <v>0</v>
      </c>
      <c r="G7" s="14">
        <f>(C7*D7*E7)+F7</f>
        <v>7768.32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2</v>
      </c>
      <c r="I8" s="43">
        <v>12</v>
      </c>
      <c r="J8" s="58">
        <v>37</v>
      </c>
      <c r="K8" s="13">
        <v>0</v>
      </c>
      <c r="L8" s="15">
        <f t="shared" ref="L8:L9" si="1">(H8*I8*J8)+K8</f>
        <v>888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15178.69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61.88</v>
      </c>
      <c r="D11" s="58">
        <v>66</v>
      </c>
      <c r="E11" s="32"/>
      <c r="F11" s="32"/>
      <c r="G11" s="180">
        <f>C11*D11</f>
        <v>4084.08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29.7</v>
      </c>
      <c r="D12" s="58">
        <v>20.04</v>
      </c>
      <c r="E12" s="13">
        <v>0</v>
      </c>
      <c r="F12" s="13">
        <v>0</v>
      </c>
      <c r="G12" s="15">
        <f>C12*D12</f>
        <v>595.19000000000005</v>
      </c>
      <c r="H12" s="60">
        <f>C12</f>
        <v>29.7</v>
      </c>
      <c r="I12" s="36"/>
      <c r="J12" s="59">
        <v>98.86</v>
      </c>
      <c r="K12" s="47">
        <v>0</v>
      </c>
      <c r="L12" s="15">
        <f>H12*J12+K12</f>
        <v>2936.14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55.2</v>
      </c>
      <c r="D13" s="58">
        <v>20.04</v>
      </c>
      <c r="E13" s="13">
        <v>0</v>
      </c>
      <c r="F13" s="13">
        <v>0</v>
      </c>
      <c r="G13" s="15">
        <f>C13*D13</f>
        <v>1106.21</v>
      </c>
      <c r="H13" s="137">
        <f>C13</f>
        <v>55.2</v>
      </c>
      <c r="I13" s="138"/>
      <c r="J13" s="59">
        <v>98.86</v>
      </c>
      <c r="K13" s="47">
        <v>0</v>
      </c>
      <c r="L13" s="15">
        <f>H13*J13</f>
        <v>5457.07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21289.599999999999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16</v>
      </c>
      <c r="D16" s="62">
        <v>528</v>
      </c>
      <c r="E16" s="43">
        <v>2.5000000000000001E-2</v>
      </c>
      <c r="F16" s="43">
        <v>8</v>
      </c>
      <c r="G16" s="14">
        <f>C16*D16*E16*F16</f>
        <v>1689.6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18300</v>
      </c>
      <c r="L17" s="46">
        <f t="shared" si="2"/>
        <v>18300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15243.4</v>
      </c>
      <c r="H20" s="49"/>
      <c r="I20" s="49"/>
      <c r="J20" s="49"/>
      <c r="K20" s="49"/>
      <c r="L20" s="50">
        <f>L7+L8+L9+L12+L13+L14+L16+L17+L18+L19</f>
        <v>30081.21</v>
      </c>
      <c r="M20" s="130">
        <f>M6+M10+M15</f>
        <v>45324.61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topLeftCell="B1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33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104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20" t="s">
        <v>9</v>
      </c>
      <c r="N5" s="21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13230.86</v>
      </c>
      <c r="N6" s="206" t="s">
        <v>36</v>
      </c>
    </row>
    <row r="7" spans="1:15" ht="57.6" x14ac:dyDescent="0.3">
      <c r="A7" s="2" t="s">
        <v>3</v>
      </c>
      <c r="B7" s="3" t="s">
        <v>10</v>
      </c>
      <c r="C7" s="42">
        <v>33</v>
      </c>
      <c r="D7" s="43">
        <v>39</v>
      </c>
      <c r="E7" s="58">
        <v>9.7799999999999994</v>
      </c>
      <c r="F7" s="13">
        <v>0</v>
      </c>
      <c r="G7" s="14">
        <f>(C7*D7*E7)+F7</f>
        <v>12586.86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2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2</v>
      </c>
      <c r="I8" s="43">
        <v>6</v>
      </c>
      <c r="J8" s="58">
        <v>37</v>
      </c>
      <c r="K8" s="13">
        <v>0</v>
      </c>
      <c r="L8" s="15">
        <f t="shared" ref="L8:L9" si="1">(H8*I8*J8)+K8</f>
        <v>444</v>
      </c>
      <c r="M8" s="128"/>
      <c r="N8" s="207"/>
    </row>
    <row r="9" spans="1:15" ht="43.8" thickBot="1" x14ac:dyDescent="0.35">
      <c r="A9" s="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14577.04</v>
      </c>
      <c r="N10" s="206" t="s">
        <v>36</v>
      </c>
    </row>
    <row r="11" spans="1:15" ht="45" customHeight="1" x14ac:dyDescent="0.3">
      <c r="A11" s="179" t="s">
        <v>3</v>
      </c>
      <c r="B11" s="192" t="s">
        <v>101</v>
      </c>
      <c r="C11" s="61">
        <f>C7*D7*0.065</f>
        <v>83.66</v>
      </c>
      <c r="D11" s="58">
        <v>66</v>
      </c>
      <c r="E11" s="32"/>
      <c r="F11" s="32"/>
      <c r="G11" s="180">
        <f>C11*D11</f>
        <v>5521.56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2" t="s">
        <v>4</v>
      </c>
      <c r="B12" s="5" t="s">
        <v>102</v>
      </c>
      <c r="C12" s="61">
        <f>C7*D7*0.065*48/100</f>
        <v>40.15</v>
      </c>
      <c r="D12" s="58">
        <v>20.04</v>
      </c>
      <c r="E12" s="13">
        <v>0</v>
      </c>
      <c r="F12" s="13">
        <v>0</v>
      </c>
      <c r="G12" s="15">
        <f>C12*D12</f>
        <v>804.61</v>
      </c>
      <c r="H12" s="60">
        <f>C12</f>
        <v>40.15</v>
      </c>
      <c r="I12" s="36"/>
      <c r="J12" s="59">
        <v>98.86</v>
      </c>
      <c r="K12" s="47">
        <v>0</v>
      </c>
      <c r="L12" s="15">
        <f>H12*J12+K12</f>
        <v>3969.23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27.6</v>
      </c>
      <c r="D13" s="58">
        <v>20.04</v>
      </c>
      <c r="E13" s="13">
        <v>0</v>
      </c>
      <c r="F13" s="13">
        <v>0</v>
      </c>
      <c r="G13" s="15">
        <f>C13*D13</f>
        <v>553.1</v>
      </c>
      <c r="H13" s="137">
        <f>C13</f>
        <v>27.6</v>
      </c>
      <c r="I13" s="138"/>
      <c r="J13" s="59">
        <v>98.86</v>
      </c>
      <c r="K13" s="47">
        <v>0</v>
      </c>
      <c r="L13" s="15">
        <f>H13*J13</f>
        <v>2728.54</v>
      </c>
      <c r="M13" s="128"/>
      <c r="N13" s="207"/>
    </row>
    <row r="14" spans="1:15" ht="46.8" customHeight="1" thickBot="1" x14ac:dyDescent="0.35">
      <c r="A14" s="7" t="s">
        <v>26</v>
      </c>
      <c r="B14" s="9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23982</v>
      </c>
      <c r="N15" s="206" t="s">
        <v>36</v>
      </c>
    </row>
    <row r="16" spans="1:15" ht="34.200000000000003" customHeight="1" x14ac:dyDescent="0.3">
      <c r="A16" s="2" t="s">
        <v>3</v>
      </c>
      <c r="B16" s="4" t="s">
        <v>22</v>
      </c>
      <c r="C16" s="42">
        <v>35</v>
      </c>
      <c r="D16" s="62">
        <v>528</v>
      </c>
      <c r="E16" s="43">
        <v>2.5000000000000001E-2</v>
      </c>
      <c r="F16" s="43">
        <v>8</v>
      </c>
      <c r="G16" s="14">
        <f>C16*D16*E16*F16</f>
        <v>3696</v>
      </c>
      <c r="H16" s="54"/>
      <c r="I16" s="55"/>
      <c r="J16" s="55"/>
      <c r="K16" s="63">
        <v>0</v>
      </c>
      <c r="L16" s="46">
        <f t="shared" ref="L16:L19" si="2">K16</f>
        <v>0</v>
      </c>
      <c r="M16" s="128"/>
      <c r="N16" s="207"/>
    </row>
    <row r="17" spans="1:14" ht="64.2" customHeight="1" x14ac:dyDescent="0.3">
      <c r="A17" s="2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55"/>
      <c r="J17" s="55"/>
      <c r="K17" s="132">
        <v>18986</v>
      </c>
      <c r="L17" s="46">
        <f t="shared" si="2"/>
        <v>18986</v>
      </c>
      <c r="M17" s="128"/>
      <c r="N17" s="207"/>
    </row>
    <row r="18" spans="1:14" ht="46.8" customHeight="1" x14ac:dyDescent="0.3">
      <c r="A18" s="2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55"/>
      <c r="J18" s="55"/>
      <c r="K18" s="64">
        <v>500</v>
      </c>
      <c r="L18" s="46">
        <f t="shared" si="2"/>
        <v>500</v>
      </c>
      <c r="M18" s="128"/>
      <c r="N18" s="207"/>
    </row>
    <row r="19" spans="1:14" ht="45.6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34.200000000000003" customHeight="1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23162.13</v>
      </c>
      <c r="H20" s="49"/>
      <c r="I20" s="49"/>
      <c r="J20" s="49"/>
      <c r="K20" s="49"/>
      <c r="L20" s="50">
        <f>L7+L8+L9+L12+L13+L14+L16+L17+L18+L19</f>
        <v>28627.77</v>
      </c>
      <c r="M20" s="130">
        <f>M6+M10+M15</f>
        <v>51789.9</v>
      </c>
      <c r="N20" s="50"/>
    </row>
    <row r="22" spans="1:14" x14ac:dyDescent="0.3">
      <c r="M22" s="51"/>
    </row>
  </sheetData>
  <mergeCells count="9">
    <mergeCell ref="A2:N2"/>
    <mergeCell ref="A1:N1"/>
    <mergeCell ref="A3:N3"/>
    <mergeCell ref="A20:B20"/>
    <mergeCell ref="N6:N9"/>
    <mergeCell ref="N10:N14"/>
    <mergeCell ref="N15:N19"/>
    <mergeCell ref="C5:G5"/>
    <mergeCell ref="H5:L5"/>
  </mergeCells>
  <pageMargins left="0.51181102362204722" right="0.51181102362204722" top="0.74803149606299213" bottom="0.55118110236220474" header="0.31496062992125984" footer="0.31496062992125984"/>
  <pageSetup paperSize="9" scale="6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57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125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14457.44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44</v>
      </c>
      <c r="D7" s="43">
        <v>36</v>
      </c>
      <c r="E7" s="58">
        <v>8.16</v>
      </c>
      <c r="F7" s="13">
        <v>0</v>
      </c>
      <c r="G7" s="14">
        <f>(C7*D7*E7)+F7</f>
        <v>12925.44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126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3</v>
      </c>
      <c r="I8" s="43">
        <v>12</v>
      </c>
      <c r="J8" s="58">
        <v>37</v>
      </c>
      <c r="K8" s="13">
        <v>0</v>
      </c>
      <c r="L8" s="15">
        <f t="shared" ref="L8:L9" si="1">(H8*I8*J8)+K8</f>
        <v>1332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23516.32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102.96</v>
      </c>
      <c r="D11" s="58">
        <v>66</v>
      </c>
      <c r="E11" s="32"/>
      <c r="F11" s="32"/>
      <c r="G11" s="180">
        <f>C11*D11</f>
        <v>6795.36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49.42</v>
      </c>
      <c r="D12" s="58">
        <v>20.04</v>
      </c>
      <c r="E12" s="13">
        <v>0</v>
      </c>
      <c r="F12" s="13">
        <v>0</v>
      </c>
      <c r="G12" s="15">
        <f>C12*D12</f>
        <v>990.38</v>
      </c>
      <c r="H12" s="60">
        <f>C12</f>
        <v>49.42</v>
      </c>
      <c r="I12" s="36"/>
      <c r="J12" s="59">
        <v>98.86</v>
      </c>
      <c r="K12" s="47">
        <v>0</v>
      </c>
      <c r="L12" s="15">
        <f>H12*J12+K12</f>
        <v>4885.66</v>
      </c>
      <c r="M12" s="128"/>
      <c r="N12" s="207"/>
    </row>
    <row r="13" spans="1:15" ht="38.4" customHeight="1" x14ac:dyDescent="0.3">
      <c r="A13" s="11" t="s">
        <v>5</v>
      </c>
      <c r="B13" s="3" t="s">
        <v>127</v>
      </c>
      <c r="C13" s="136">
        <f>H8*I8*2.3</f>
        <v>82.8</v>
      </c>
      <c r="D13" s="58">
        <v>20.04</v>
      </c>
      <c r="E13" s="13">
        <v>0</v>
      </c>
      <c r="F13" s="13">
        <v>0</v>
      </c>
      <c r="G13" s="15">
        <f>C13*D13</f>
        <v>1659.31</v>
      </c>
      <c r="H13" s="137">
        <f>C13</f>
        <v>82.8</v>
      </c>
      <c r="I13" s="138"/>
      <c r="J13" s="59">
        <v>98.86</v>
      </c>
      <c r="K13" s="47">
        <v>0</v>
      </c>
      <c r="L13" s="15">
        <f>H13*J13</f>
        <v>8185.61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19881.2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7</v>
      </c>
      <c r="D16" s="62">
        <v>528</v>
      </c>
      <c r="E16" s="43">
        <v>2.5000000000000001E-2</v>
      </c>
      <c r="F16" s="43">
        <v>8</v>
      </c>
      <c r="G16" s="14">
        <f>C16*D16*E16*F16</f>
        <v>739.2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17842</v>
      </c>
      <c r="L17" s="46">
        <f t="shared" si="2"/>
        <v>17842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23109.69</v>
      </c>
      <c r="H20" s="49"/>
      <c r="I20" s="49"/>
      <c r="J20" s="49"/>
      <c r="K20" s="49"/>
      <c r="L20" s="50">
        <f>L7+L8+L9+L12+L13+L14+L16+L17+L18+L19</f>
        <v>34745.269999999997</v>
      </c>
      <c r="M20" s="130">
        <f>M6+M10+M15</f>
        <v>57854.96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59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128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4534.6400000000003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18</v>
      </c>
      <c r="D7" s="43">
        <v>28</v>
      </c>
      <c r="E7" s="58">
        <v>8.16</v>
      </c>
      <c r="F7" s="13">
        <v>0</v>
      </c>
      <c r="G7" s="14">
        <f>(C7*D7*E7)+F7</f>
        <v>4112.6400000000003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126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1</v>
      </c>
      <c r="I8" s="43">
        <v>6</v>
      </c>
      <c r="J8" s="58">
        <v>37</v>
      </c>
      <c r="K8" s="13">
        <v>0</v>
      </c>
      <c r="L8" s="15">
        <f t="shared" ref="L8:L9" si="1">(H8*I8*J8)+K8</f>
        <v>222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6672.09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32.76</v>
      </c>
      <c r="D11" s="58">
        <v>66</v>
      </c>
      <c r="E11" s="32"/>
      <c r="F11" s="32"/>
      <c r="G11" s="180">
        <f>C11*D11</f>
        <v>2162.16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15.72</v>
      </c>
      <c r="D12" s="58">
        <v>20.04</v>
      </c>
      <c r="E12" s="13">
        <v>0</v>
      </c>
      <c r="F12" s="13">
        <v>0</v>
      </c>
      <c r="G12" s="15">
        <f>C12*D12</f>
        <v>315.02999999999997</v>
      </c>
      <c r="H12" s="60">
        <f>C12</f>
        <v>15.72</v>
      </c>
      <c r="I12" s="36"/>
      <c r="J12" s="59">
        <v>98.86</v>
      </c>
      <c r="K12" s="47">
        <v>0</v>
      </c>
      <c r="L12" s="15">
        <f>H12*J12+K12</f>
        <v>1554.08</v>
      </c>
      <c r="M12" s="128"/>
      <c r="N12" s="207"/>
    </row>
    <row r="13" spans="1:15" ht="38.4" customHeight="1" x14ac:dyDescent="0.3">
      <c r="A13" s="11" t="s">
        <v>5</v>
      </c>
      <c r="B13" s="3" t="s">
        <v>127</v>
      </c>
      <c r="C13" s="136">
        <f>H8*I8*2.3</f>
        <v>13.8</v>
      </c>
      <c r="D13" s="58">
        <v>20.04</v>
      </c>
      <c r="E13" s="13">
        <v>0</v>
      </c>
      <c r="F13" s="13">
        <v>0</v>
      </c>
      <c r="G13" s="15">
        <f>C13*D13</f>
        <v>276.55</v>
      </c>
      <c r="H13" s="137">
        <f>C13</f>
        <v>13.8</v>
      </c>
      <c r="I13" s="138"/>
      <c r="J13" s="59">
        <v>98.86</v>
      </c>
      <c r="K13" s="47">
        <v>0</v>
      </c>
      <c r="L13" s="15">
        <f>H13*J13</f>
        <v>1364.27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26575.200000000001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12</v>
      </c>
      <c r="D16" s="62">
        <v>528</v>
      </c>
      <c r="E16" s="43">
        <v>2.5000000000000001E-2</v>
      </c>
      <c r="F16" s="43">
        <v>8</v>
      </c>
      <c r="G16" s="14">
        <f>C16*D16*E16*F16</f>
        <v>1267.2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24008</v>
      </c>
      <c r="L17" s="46">
        <f t="shared" si="2"/>
        <v>24008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8133.58</v>
      </c>
      <c r="H20" s="49"/>
      <c r="I20" s="49"/>
      <c r="J20" s="49"/>
      <c r="K20" s="49"/>
      <c r="L20" s="50">
        <f>L7+L8+L9+L12+L13+L14+L16+L17+L18+L19</f>
        <v>29648.35</v>
      </c>
      <c r="M20" s="130">
        <f>M6+M10+M15</f>
        <v>37781.93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topLeftCell="A4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60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129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42020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125</v>
      </c>
      <c r="D7" s="43">
        <v>41</v>
      </c>
      <c r="E7" s="58">
        <v>8.16</v>
      </c>
      <c r="F7" s="13">
        <v>0</v>
      </c>
      <c r="G7" s="14">
        <f>(C7*D7*E7)+F7</f>
        <v>41820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126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0</v>
      </c>
      <c r="I8" s="43">
        <v>0</v>
      </c>
      <c r="J8" s="58">
        <v>37</v>
      </c>
      <c r="K8" s="13">
        <v>0</v>
      </c>
      <c r="L8" s="15">
        <f t="shared" ref="L8:L9" si="1">(H8*I8*J8)+K8</f>
        <v>0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41998.69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333.13</v>
      </c>
      <c r="D11" s="58">
        <v>66</v>
      </c>
      <c r="E11" s="32"/>
      <c r="F11" s="32"/>
      <c r="G11" s="180">
        <f>C11*D11</f>
        <v>21986.58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159.9</v>
      </c>
      <c r="D12" s="58">
        <v>20.04</v>
      </c>
      <c r="E12" s="13">
        <v>0</v>
      </c>
      <c r="F12" s="13">
        <v>0</v>
      </c>
      <c r="G12" s="15">
        <f>C12*D12</f>
        <v>3204.4</v>
      </c>
      <c r="H12" s="60">
        <f>C12</f>
        <v>159.9</v>
      </c>
      <c r="I12" s="36"/>
      <c r="J12" s="59">
        <v>98.86</v>
      </c>
      <c r="K12" s="47">
        <v>0</v>
      </c>
      <c r="L12" s="15">
        <f>H12*J12+K12</f>
        <v>15807.71</v>
      </c>
      <c r="M12" s="128"/>
      <c r="N12" s="207"/>
    </row>
    <row r="13" spans="1:15" ht="48" customHeight="1" x14ac:dyDescent="0.3">
      <c r="A13" s="11" t="s">
        <v>5</v>
      </c>
      <c r="B13" s="3" t="s">
        <v>127</v>
      </c>
      <c r="C13" s="136">
        <f>H8*I8*2.3</f>
        <v>0</v>
      </c>
      <c r="D13" s="58">
        <v>20.04</v>
      </c>
      <c r="E13" s="13">
        <v>0</v>
      </c>
      <c r="F13" s="13">
        <v>0</v>
      </c>
      <c r="G13" s="15">
        <f>C13*D13</f>
        <v>0</v>
      </c>
      <c r="H13" s="137">
        <f>C13</f>
        <v>0</v>
      </c>
      <c r="I13" s="138"/>
      <c r="J13" s="59">
        <v>98.86</v>
      </c>
      <c r="K13" s="47">
        <v>0</v>
      </c>
      <c r="L13" s="15">
        <f>H13*J13</f>
        <v>0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23373.200000000001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57</v>
      </c>
      <c r="D16" s="62">
        <v>528</v>
      </c>
      <c r="E16" s="43">
        <v>2.5000000000000001E-2</v>
      </c>
      <c r="F16" s="43">
        <v>8</v>
      </c>
      <c r="G16" s="14">
        <f>C16*D16*E16*F16</f>
        <v>6019.2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16054</v>
      </c>
      <c r="L17" s="46">
        <f t="shared" si="2"/>
        <v>16054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73030.179999999993</v>
      </c>
      <c r="H20" s="49"/>
      <c r="I20" s="49"/>
      <c r="J20" s="49"/>
      <c r="K20" s="49"/>
      <c r="L20" s="50">
        <f>L7+L8+L9+L12+L13+L14+L16+L17+L18+L19</f>
        <v>34361.71</v>
      </c>
      <c r="M20" s="130">
        <f>M6+M10+M15</f>
        <v>107391.89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80" zoomScaleNormal="8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109375" customWidth="1"/>
    <col min="6" max="6" width="11.21875" customWidth="1"/>
    <col min="7" max="7" width="15.44140625" customWidth="1"/>
    <col min="8" max="8" width="15.21875" customWidth="1"/>
    <col min="9" max="9" width="11.88671875" customWidth="1"/>
    <col min="10" max="10" width="15.77734375" customWidth="1"/>
    <col min="11" max="11" width="14.5546875" customWidth="1"/>
    <col min="12" max="12" width="14.77734375" customWidth="1"/>
    <col min="13" max="13" width="15.21875" customWidth="1"/>
    <col min="14" max="14" width="9.5546875" customWidth="1"/>
    <col min="17" max="17" width="18.77734375" customWidth="1"/>
  </cols>
  <sheetData>
    <row r="1" spans="1:17" x14ac:dyDescent="0.3">
      <c r="A1" s="202" t="s">
        <v>61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7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7" x14ac:dyDescent="0.3">
      <c r="A3" s="203" t="s">
        <v>130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7" ht="15" thickBot="1" x14ac:dyDescent="0.35"/>
    <row r="5" spans="1:17" ht="46.2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12" t="s">
        <v>27</v>
      </c>
      <c r="I5" s="213"/>
      <c r="J5" s="213"/>
      <c r="K5" s="213"/>
      <c r="L5" s="214"/>
      <c r="M5" s="133" t="s">
        <v>9</v>
      </c>
      <c r="N5" s="134" t="s">
        <v>28</v>
      </c>
    </row>
    <row r="6" spans="1:17" ht="44.4" customHeight="1" x14ac:dyDescent="0.3">
      <c r="A6" s="22" t="s">
        <v>23</v>
      </c>
      <c r="B6" s="1" t="s">
        <v>1</v>
      </c>
      <c r="C6" s="140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140" t="s">
        <v>17</v>
      </c>
      <c r="I6" s="24" t="s">
        <v>18</v>
      </c>
      <c r="J6" s="25" t="s">
        <v>19</v>
      </c>
      <c r="K6" s="24" t="s">
        <v>15</v>
      </c>
      <c r="L6" s="73" t="s">
        <v>13</v>
      </c>
      <c r="M6" s="127">
        <f>G7+G10+G11+G12+G14+L7+L10+L11+L12+L13+L14</f>
        <v>1529061.2</v>
      </c>
      <c r="N6" s="206" t="s">
        <v>36</v>
      </c>
      <c r="Q6" s="51"/>
    </row>
    <row r="7" spans="1:17" ht="57.6" x14ac:dyDescent="0.3">
      <c r="A7" s="2" t="s">
        <v>3</v>
      </c>
      <c r="B7" s="3" t="s">
        <v>10</v>
      </c>
      <c r="C7" s="151">
        <f>C8+C9</f>
        <v>1004</v>
      </c>
      <c r="D7" s="67"/>
      <c r="E7" s="68">
        <v>5.4</v>
      </c>
      <c r="F7" s="13">
        <v>0</v>
      </c>
      <c r="G7" s="14">
        <f>G8+G9</f>
        <v>1080097.2</v>
      </c>
      <c r="H7" s="219"/>
      <c r="I7" s="220"/>
      <c r="J7" s="220"/>
      <c r="K7" s="220">
        <v>0</v>
      </c>
      <c r="L7" s="220">
        <f>(H7*I7*J7)+K7</f>
        <v>0</v>
      </c>
      <c r="M7" s="128"/>
      <c r="N7" s="207"/>
      <c r="O7" s="10"/>
    </row>
    <row r="8" spans="1:17" x14ac:dyDescent="0.3">
      <c r="A8" s="72" t="s">
        <v>64</v>
      </c>
      <c r="B8" s="69" t="s">
        <v>62</v>
      </c>
      <c r="C8" s="159">
        <v>95</v>
      </c>
      <c r="D8" s="95">
        <v>364</v>
      </c>
      <c r="E8" s="96">
        <v>5.4</v>
      </c>
      <c r="F8" s="70">
        <v>0</v>
      </c>
      <c r="G8" s="154">
        <f t="shared" ref="G8:G9" si="0">(C8*D8*E8)+F8</f>
        <v>186732</v>
      </c>
      <c r="H8" s="219"/>
      <c r="I8" s="220"/>
      <c r="J8" s="220"/>
      <c r="K8" s="220"/>
      <c r="L8" s="220"/>
      <c r="M8" s="128"/>
      <c r="N8" s="207"/>
      <c r="O8" s="10"/>
    </row>
    <row r="9" spans="1:17" x14ac:dyDescent="0.3">
      <c r="A9" s="72" t="s">
        <v>65</v>
      </c>
      <c r="B9" s="69" t="s">
        <v>63</v>
      </c>
      <c r="C9" s="159">
        <v>909</v>
      </c>
      <c r="D9" s="95">
        <v>182</v>
      </c>
      <c r="E9" s="96">
        <v>5.4</v>
      </c>
      <c r="F9" s="70">
        <v>0</v>
      </c>
      <c r="G9" s="154">
        <f t="shared" si="0"/>
        <v>893365.2</v>
      </c>
      <c r="H9" s="219"/>
      <c r="I9" s="220"/>
      <c r="J9" s="220"/>
      <c r="K9" s="220"/>
      <c r="L9" s="220"/>
      <c r="M9" s="128"/>
      <c r="N9" s="207"/>
      <c r="O9" s="10"/>
    </row>
    <row r="10" spans="1:17" ht="57.6" x14ac:dyDescent="0.3">
      <c r="A10" s="2" t="s">
        <v>4</v>
      </c>
      <c r="B10" s="3" t="s">
        <v>58</v>
      </c>
      <c r="C10" s="141"/>
      <c r="D10" s="40"/>
      <c r="E10" s="40"/>
      <c r="F10" s="40">
        <v>0</v>
      </c>
      <c r="G10" s="40">
        <f t="shared" ref="G10:G12" si="1">(C10*D10*E10)+F10</f>
        <v>0</v>
      </c>
      <c r="H10" s="151">
        <v>7</v>
      </c>
      <c r="I10" s="104">
        <v>36</v>
      </c>
      <c r="J10" s="58">
        <v>37</v>
      </c>
      <c r="K10" s="13">
        <v>0</v>
      </c>
      <c r="L10" s="155">
        <f t="shared" ref="L10:L12" si="2">(H10*I10*J10)+K10</f>
        <v>9324</v>
      </c>
      <c r="M10" s="128"/>
      <c r="N10" s="207"/>
    </row>
    <row r="11" spans="1:17" ht="57" customHeight="1" x14ac:dyDescent="0.3">
      <c r="A11" s="191" t="s">
        <v>5</v>
      </c>
      <c r="B11" s="189" t="s">
        <v>135</v>
      </c>
      <c r="C11" s="151">
        <v>110</v>
      </c>
      <c r="D11" s="104">
        <v>52</v>
      </c>
      <c r="E11" s="68">
        <v>6.2</v>
      </c>
      <c r="F11" s="13">
        <v>0</v>
      </c>
      <c r="G11" s="14">
        <f t="shared" si="1"/>
        <v>35464</v>
      </c>
      <c r="H11" s="152"/>
      <c r="I11" s="36"/>
      <c r="J11" s="36"/>
      <c r="K11" s="181"/>
      <c r="L11" s="181">
        <f>K11</f>
        <v>0</v>
      </c>
      <c r="M11" s="128"/>
      <c r="N11" s="207"/>
    </row>
    <row r="12" spans="1:17" ht="43.2" x14ac:dyDescent="0.3">
      <c r="A12" s="2" t="s">
        <v>26</v>
      </c>
      <c r="B12" s="3" t="s">
        <v>11</v>
      </c>
      <c r="C12" s="141"/>
      <c r="D12" s="40"/>
      <c r="E12" s="40"/>
      <c r="F12" s="40">
        <v>0</v>
      </c>
      <c r="G12" s="40">
        <f t="shared" si="1"/>
        <v>0</v>
      </c>
      <c r="H12" s="152"/>
      <c r="I12" s="36"/>
      <c r="J12" s="36"/>
      <c r="K12" s="139">
        <v>4000</v>
      </c>
      <c r="L12" s="155">
        <f t="shared" si="2"/>
        <v>4000</v>
      </c>
      <c r="M12" s="128"/>
      <c r="N12" s="207"/>
    </row>
    <row r="13" spans="1:17" ht="28.2" customHeight="1" x14ac:dyDescent="0.3">
      <c r="A13" s="227" t="s">
        <v>95</v>
      </c>
      <c r="B13" s="225" t="s">
        <v>98</v>
      </c>
      <c r="C13" s="160" t="s">
        <v>99</v>
      </c>
      <c r="D13" s="40"/>
      <c r="E13" s="135" t="s">
        <v>19</v>
      </c>
      <c r="F13" s="40">
        <v>0</v>
      </c>
      <c r="G13" s="40">
        <v>0</v>
      </c>
      <c r="H13" s="152"/>
      <c r="I13" s="36"/>
      <c r="J13" s="36"/>
      <c r="K13" s="36"/>
      <c r="L13" s="36"/>
      <c r="M13" s="128"/>
      <c r="N13" s="207"/>
    </row>
    <row r="14" spans="1:17" ht="40.799999999999997" customHeight="1" thickBot="1" x14ac:dyDescent="0.35">
      <c r="A14" s="228"/>
      <c r="B14" s="226"/>
      <c r="C14" s="165">
        <v>7940</v>
      </c>
      <c r="D14" s="34"/>
      <c r="E14" s="13">
        <v>50.4</v>
      </c>
      <c r="F14" s="16">
        <v>0</v>
      </c>
      <c r="G14" s="78">
        <f>C14*E14</f>
        <v>400176</v>
      </c>
      <c r="H14" s="153"/>
      <c r="I14" s="138"/>
      <c r="J14" s="138"/>
      <c r="K14" s="36"/>
      <c r="L14" s="36"/>
      <c r="M14" s="128"/>
      <c r="N14" s="207"/>
    </row>
    <row r="15" spans="1:17" ht="75" customHeight="1" x14ac:dyDescent="0.3">
      <c r="A15" s="22" t="s">
        <v>24</v>
      </c>
      <c r="B15" s="27" t="s">
        <v>6</v>
      </c>
      <c r="C15" s="23" t="s">
        <v>14</v>
      </c>
      <c r="D15" s="24" t="s">
        <v>12</v>
      </c>
      <c r="E15" s="24" t="s">
        <v>34</v>
      </c>
      <c r="F15" s="24" t="s">
        <v>15</v>
      </c>
      <c r="G15" s="28" t="s">
        <v>13</v>
      </c>
      <c r="H15" s="23" t="s">
        <v>14</v>
      </c>
      <c r="I15" s="24" t="s">
        <v>12</v>
      </c>
      <c r="J15" s="24" t="s">
        <v>34</v>
      </c>
      <c r="K15" s="24" t="s">
        <v>15</v>
      </c>
      <c r="L15" s="28" t="s">
        <v>13</v>
      </c>
      <c r="M15" s="156">
        <f>G16+G17+G18+G19+G20+G21+L16+L17+L18+L19+L20+L21</f>
        <v>2671048.46</v>
      </c>
      <c r="N15" s="206" t="s">
        <v>36</v>
      </c>
      <c r="Q15" s="184"/>
    </row>
    <row r="16" spans="1:17" ht="53.4" customHeight="1" x14ac:dyDescent="0.3">
      <c r="A16" s="29" t="s">
        <v>3</v>
      </c>
      <c r="B16" s="178" t="s">
        <v>101</v>
      </c>
      <c r="C16" s="182">
        <f>(C8*D8*0.065)+(C9*D9*0.065)</f>
        <v>13001.17</v>
      </c>
      <c r="D16" s="58">
        <v>66</v>
      </c>
      <c r="E16" s="71"/>
      <c r="F16" s="32"/>
      <c r="G16" s="183">
        <f t="shared" ref="G16:G21" si="3">C16*D16</f>
        <v>858077.22</v>
      </c>
      <c r="H16" s="71"/>
      <c r="I16" s="71"/>
      <c r="J16" s="71"/>
      <c r="K16" s="71"/>
      <c r="L16" s="71"/>
      <c r="M16" s="157"/>
      <c r="N16" s="207"/>
    </row>
    <row r="17" spans="1:17" ht="52.8" customHeight="1" x14ac:dyDescent="0.3">
      <c r="A17" s="186" t="s">
        <v>4</v>
      </c>
      <c r="B17" s="193" t="s">
        <v>133</v>
      </c>
      <c r="C17" s="187">
        <f>C11*D11*0.1</f>
        <v>572</v>
      </c>
      <c r="D17" s="58">
        <v>99</v>
      </c>
      <c r="E17" s="71"/>
      <c r="F17" s="32"/>
      <c r="G17" s="183">
        <f t="shared" si="3"/>
        <v>56628</v>
      </c>
      <c r="H17" s="71"/>
      <c r="I17" s="71"/>
      <c r="J17" s="71"/>
      <c r="K17" s="71"/>
      <c r="L17" s="71"/>
      <c r="M17" s="157"/>
      <c r="N17" s="207"/>
    </row>
    <row r="18" spans="1:17" ht="58.2" customHeight="1" x14ac:dyDescent="0.3">
      <c r="A18" s="176" t="s">
        <v>5</v>
      </c>
      <c r="B18" s="3" t="s">
        <v>102</v>
      </c>
      <c r="C18" s="61">
        <f>((C8*D8*0.065)+(C9*D9*0.065))*48/100</f>
        <v>6240.56</v>
      </c>
      <c r="D18" s="58">
        <v>20.04</v>
      </c>
      <c r="E18" s="71">
        <v>0</v>
      </c>
      <c r="F18" s="13">
        <v>0</v>
      </c>
      <c r="G18" s="15">
        <f t="shared" si="3"/>
        <v>125060.82</v>
      </c>
      <c r="H18" s="60">
        <f>C18</f>
        <v>6240.56</v>
      </c>
      <c r="I18" s="71"/>
      <c r="J18" s="59">
        <v>98.86</v>
      </c>
      <c r="K18" s="47">
        <v>0</v>
      </c>
      <c r="L18" s="15">
        <f>H18*J18</f>
        <v>616941.76</v>
      </c>
      <c r="M18" s="157"/>
      <c r="N18" s="207"/>
    </row>
    <row r="19" spans="1:17" ht="50.4" customHeight="1" x14ac:dyDescent="0.3">
      <c r="A19" s="188" t="s">
        <v>26</v>
      </c>
      <c r="B19" s="189" t="s">
        <v>132</v>
      </c>
      <c r="C19" s="190">
        <f>(C11*D11*0.1)*2/100</f>
        <v>11.44</v>
      </c>
      <c r="D19" s="58">
        <v>20.04</v>
      </c>
      <c r="E19" s="71"/>
      <c r="F19" s="13"/>
      <c r="G19" s="15">
        <f t="shared" si="3"/>
        <v>229.26</v>
      </c>
      <c r="H19" s="60">
        <f>C19</f>
        <v>11.44</v>
      </c>
      <c r="I19" s="71"/>
      <c r="J19" s="59">
        <v>98.86</v>
      </c>
      <c r="K19" s="47"/>
      <c r="L19" s="143">
        <f>H19*J19</f>
        <v>1130.96</v>
      </c>
      <c r="M19" s="157"/>
      <c r="N19" s="207"/>
    </row>
    <row r="20" spans="1:17" ht="44.4" customHeight="1" x14ac:dyDescent="0.3">
      <c r="A20" s="11" t="s">
        <v>95</v>
      </c>
      <c r="B20" s="3" t="s">
        <v>103</v>
      </c>
      <c r="C20" s="142">
        <f>H10*I10*2.3</f>
        <v>579.6</v>
      </c>
      <c r="D20" s="58">
        <v>20.04</v>
      </c>
      <c r="E20" s="71">
        <v>0</v>
      </c>
      <c r="F20" s="13">
        <v>0</v>
      </c>
      <c r="G20" s="15">
        <f t="shared" si="3"/>
        <v>11615.18</v>
      </c>
      <c r="H20" s="60">
        <f>C20</f>
        <v>579.6</v>
      </c>
      <c r="I20" s="40"/>
      <c r="J20" s="59">
        <v>98.86</v>
      </c>
      <c r="K20" s="47">
        <v>0</v>
      </c>
      <c r="L20" s="143">
        <f>H20*J20</f>
        <v>57299.26</v>
      </c>
      <c r="M20" s="157"/>
      <c r="N20" s="207"/>
    </row>
    <row r="21" spans="1:17" ht="44.4" customHeight="1" thickBot="1" x14ac:dyDescent="0.35">
      <c r="A21" s="146" t="s">
        <v>134</v>
      </c>
      <c r="B21" s="147" t="s">
        <v>131</v>
      </c>
      <c r="C21" s="148">
        <f>C14</f>
        <v>7940</v>
      </c>
      <c r="D21" s="161">
        <v>20.04</v>
      </c>
      <c r="E21" s="34">
        <v>0</v>
      </c>
      <c r="F21" s="16">
        <v>0</v>
      </c>
      <c r="G21" s="75">
        <f t="shared" si="3"/>
        <v>159117.6</v>
      </c>
      <c r="H21" s="162">
        <f>C21</f>
        <v>7940</v>
      </c>
      <c r="I21" s="150"/>
      <c r="J21" s="163">
        <v>98.86</v>
      </c>
      <c r="K21" s="164">
        <v>0</v>
      </c>
      <c r="L21" s="149">
        <f>H21*J21</f>
        <v>784948.4</v>
      </c>
      <c r="M21" s="158"/>
      <c r="N21" s="208"/>
    </row>
    <row r="22" spans="1:17" ht="60.6" customHeight="1" x14ac:dyDescent="0.3">
      <c r="A22" s="29" t="s">
        <v>25</v>
      </c>
      <c r="B22" s="79" t="s">
        <v>7</v>
      </c>
      <c r="C22" s="52"/>
      <c r="D22" s="53"/>
      <c r="E22" s="53"/>
      <c r="F22" s="53"/>
      <c r="G22" s="144"/>
      <c r="H22" s="145"/>
      <c r="I22" s="53"/>
      <c r="J22" s="53"/>
      <c r="K22" s="53"/>
      <c r="L22" s="144"/>
      <c r="M22" s="128">
        <f>G24+G25+G27+G28+G30+G31+G33+G34+G36+L37</f>
        <v>1245942.42</v>
      </c>
      <c r="N22" s="207" t="s">
        <v>36</v>
      </c>
    </row>
    <row r="23" spans="1:17" ht="60.6" customHeight="1" x14ac:dyDescent="0.3">
      <c r="A23" s="29" t="s">
        <v>3</v>
      </c>
      <c r="B23" s="94" t="s">
        <v>71</v>
      </c>
      <c r="C23" s="91" t="s">
        <v>29</v>
      </c>
      <c r="D23" s="89" t="s">
        <v>67</v>
      </c>
      <c r="E23" s="89" t="s">
        <v>68</v>
      </c>
      <c r="F23" s="89" t="s">
        <v>69</v>
      </c>
      <c r="G23" s="92" t="s">
        <v>13</v>
      </c>
      <c r="H23" s="110"/>
      <c r="I23" s="88"/>
      <c r="J23" s="88"/>
      <c r="K23" s="89" t="s">
        <v>15</v>
      </c>
      <c r="L23" s="92" t="s">
        <v>13</v>
      </c>
      <c r="M23" s="128"/>
      <c r="N23" s="207"/>
    </row>
    <row r="24" spans="1:17" ht="47.4" customHeight="1" x14ac:dyDescent="0.3">
      <c r="A24" s="77" t="s">
        <v>64</v>
      </c>
      <c r="B24" s="80" t="s">
        <v>66</v>
      </c>
      <c r="C24" s="93">
        <v>25</v>
      </c>
      <c r="D24" s="62">
        <v>624</v>
      </c>
      <c r="E24" s="43">
        <v>0.05</v>
      </c>
      <c r="F24" s="90">
        <v>168</v>
      </c>
      <c r="G24" s="14">
        <f>C24*D24*E24*F24</f>
        <v>131040</v>
      </c>
      <c r="H24" s="110"/>
      <c r="I24" s="88"/>
      <c r="J24" s="88"/>
      <c r="K24" s="88"/>
      <c r="L24" s="105"/>
      <c r="M24" s="128"/>
      <c r="N24" s="207"/>
      <c r="Q24" s="51"/>
    </row>
    <row r="25" spans="1:17" ht="39.6" customHeight="1" x14ac:dyDescent="0.3">
      <c r="A25" s="77" t="s">
        <v>65</v>
      </c>
      <c r="B25" s="81" t="s">
        <v>70</v>
      </c>
      <c r="C25" s="66">
        <v>167</v>
      </c>
      <c r="D25" s="62">
        <v>528</v>
      </c>
      <c r="E25" s="43">
        <v>2.5000000000000001E-2</v>
      </c>
      <c r="F25" s="43">
        <v>42</v>
      </c>
      <c r="G25" s="14">
        <f>C25*D25*E25*F25</f>
        <v>92584.8</v>
      </c>
      <c r="H25" s="110"/>
      <c r="I25" s="88"/>
      <c r="J25" s="88"/>
      <c r="K25" s="88"/>
      <c r="L25" s="105"/>
      <c r="M25" s="128"/>
      <c r="N25" s="207"/>
    </row>
    <row r="26" spans="1:17" ht="48" customHeight="1" x14ac:dyDescent="0.3">
      <c r="A26" s="223" t="s">
        <v>77</v>
      </c>
      <c r="B26" s="221" t="s">
        <v>79</v>
      </c>
      <c r="C26" s="91" t="s">
        <v>81</v>
      </c>
      <c r="D26" s="89" t="s">
        <v>89</v>
      </c>
      <c r="E26" s="88"/>
      <c r="F26" s="89" t="s">
        <v>69</v>
      </c>
      <c r="G26" s="92" t="s">
        <v>13</v>
      </c>
      <c r="H26" s="110"/>
      <c r="I26" s="88"/>
      <c r="J26" s="88"/>
      <c r="K26" s="88"/>
      <c r="L26" s="105"/>
      <c r="M26" s="128"/>
      <c r="N26" s="207"/>
    </row>
    <row r="27" spans="1:17" ht="39.6" customHeight="1" x14ac:dyDescent="0.3">
      <c r="A27" s="224"/>
      <c r="B27" s="222"/>
      <c r="C27" s="66">
        <v>82</v>
      </c>
      <c r="D27" s="62">
        <v>7.08</v>
      </c>
      <c r="E27" s="43"/>
      <c r="F27" s="43">
        <v>21</v>
      </c>
      <c r="G27" s="14">
        <f>C27*D27*F27</f>
        <v>12191.76</v>
      </c>
      <c r="H27" s="110"/>
      <c r="I27" s="88"/>
      <c r="J27" s="88"/>
      <c r="K27" s="88"/>
      <c r="L27" s="105"/>
      <c r="M27" s="128"/>
      <c r="N27" s="207"/>
    </row>
    <row r="28" spans="1:17" ht="39.6" customHeight="1" x14ac:dyDescent="0.3">
      <c r="A28" s="77" t="s">
        <v>78</v>
      </c>
      <c r="B28" s="97" t="s">
        <v>80</v>
      </c>
      <c r="C28" s="66">
        <v>82</v>
      </c>
      <c r="D28" s="62">
        <v>7.08</v>
      </c>
      <c r="E28" s="43"/>
      <c r="F28" s="43">
        <v>21</v>
      </c>
      <c r="G28" s="14">
        <f>C28*D28*F28</f>
        <v>12191.76</v>
      </c>
      <c r="H28" s="110"/>
      <c r="I28" s="88"/>
      <c r="J28" s="88"/>
      <c r="K28" s="88"/>
      <c r="L28" s="105"/>
      <c r="M28" s="128"/>
      <c r="N28" s="207"/>
    </row>
    <row r="29" spans="1:17" ht="60.6" customHeight="1" x14ac:dyDescent="0.3">
      <c r="A29" s="29" t="s">
        <v>4</v>
      </c>
      <c r="B29" s="79" t="s">
        <v>72</v>
      </c>
      <c r="C29" s="91" t="s">
        <v>81</v>
      </c>
      <c r="D29" s="89" t="s">
        <v>89</v>
      </c>
      <c r="E29" s="88"/>
      <c r="F29" s="89" t="s">
        <v>69</v>
      </c>
      <c r="G29" s="92" t="s">
        <v>13</v>
      </c>
      <c r="H29" s="110"/>
      <c r="I29" s="88"/>
      <c r="J29" s="88"/>
      <c r="K29" s="88"/>
      <c r="L29" s="105"/>
      <c r="M29" s="128"/>
      <c r="N29" s="207"/>
    </row>
    <row r="30" spans="1:17" ht="34.200000000000003" customHeight="1" x14ac:dyDescent="0.3">
      <c r="A30" s="2" t="s">
        <v>74</v>
      </c>
      <c r="B30" s="81" t="s">
        <v>73</v>
      </c>
      <c r="C30" s="66">
        <v>60</v>
      </c>
      <c r="D30" s="62">
        <v>18</v>
      </c>
      <c r="E30" s="88"/>
      <c r="F30" s="43">
        <v>228</v>
      </c>
      <c r="G30" s="14">
        <f>C30*D30*F30</f>
        <v>246240</v>
      </c>
      <c r="H30" s="84"/>
      <c r="I30" s="76"/>
      <c r="J30" s="76"/>
      <c r="K30" s="76"/>
      <c r="L30" s="106"/>
      <c r="M30" s="128"/>
      <c r="N30" s="207"/>
    </row>
    <row r="31" spans="1:17" ht="64.2" customHeight="1" x14ac:dyDescent="0.3">
      <c r="A31" s="2" t="s">
        <v>75</v>
      </c>
      <c r="B31" s="82" t="s">
        <v>76</v>
      </c>
      <c r="C31" s="42">
        <v>10</v>
      </c>
      <c r="D31" s="62">
        <v>28.2</v>
      </c>
      <c r="E31" s="88"/>
      <c r="F31" s="43">
        <v>21</v>
      </c>
      <c r="G31" s="14">
        <f>C31*D31*F31</f>
        <v>5922</v>
      </c>
      <c r="H31" s="84"/>
      <c r="I31" s="76"/>
      <c r="J31" s="76"/>
      <c r="K31" s="76"/>
      <c r="L31" s="106"/>
      <c r="M31" s="128"/>
      <c r="N31" s="207"/>
    </row>
    <row r="32" spans="1:17" ht="46.8" customHeight="1" x14ac:dyDescent="0.3">
      <c r="A32" s="98" t="s">
        <v>5</v>
      </c>
      <c r="B32" s="99" t="s">
        <v>82</v>
      </c>
      <c r="C32" s="91" t="s">
        <v>81</v>
      </c>
      <c r="D32" s="89" t="s">
        <v>88</v>
      </c>
      <c r="E32" s="100" t="s">
        <v>86</v>
      </c>
      <c r="F32" s="100" t="s">
        <v>87</v>
      </c>
      <c r="G32" s="101" t="s">
        <v>13</v>
      </c>
      <c r="H32" s="84"/>
      <c r="I32" s="76"/>
      <c r="J32" s="76"/>
      <c r="K32" s="76"/>
      <c r="L32" s="106"/>
      <c r="M32" s="128"/>
      <c r="N32" s="207"/>
    </row>
    <row r="33" spans="1:14" ht="46.8" customHeight="1" x14ac:dyDescent="0.3">
      <c r="A33" s="11" t="s">
        <v>83</v>
      </c>
      <c r="B33" s="83" t="s">
        <v>85</v>
      </c>
      <c r="C33" s="42">
        <v>82</v>
      </c>
      <c r="D33" s="62">
        <v>148.19999999999999</v>
      </c>
      <c r="E33" s="43">
        <v>0.5</v>
      </c>
      <c r="F33" s="43">
        <v>21</v>
      </c>
      <c r="G33" s="14">
        <f>C33*D33*E33*F33</f>
        <v>127600.2</v>
      </c>
      <c r="H33" s="84"/>
      <c r="I33" s="76"/>
      <c r="J33" s="76"/>
      <c r="K33" s="76"/>
      <c r="L33" s="106"/>
      <c r="M33" s="128"/>
      <c r="N33" s="207"/>
    </row>
    <row r="34" spans="1:14" ht="46.8" customHeight="1" x14ac:dyDescent="0.3">
      <c r="A34" s="11" t="s">
        <v>84</v>
      </c>
      <c r="B34" s="83" t="s">
        <v>90</v>
      </c>
      <c r="C34" s="42">
        <v>82</v>
      </c>
      <c r="D34" s="62">
        <v>52.32</v>
      </c>
      <c r="E34" s="43">
        <v>0.1</v>
      </c>
      <c r="F34" s="43">
        <v>21</v>
      </c>
      <c r="G34" s="14">
        <f>C34*D34*E34*F34</f>
        <v>9009.5</v>
      </c>
      <c r="H34" s="84"/>
      <c r="I34" s="76"/>
      <c r="J34" s="76"/>
      <c r="K34" s="76"/>
      <c r="L34" s="106"/>
      <c r="M34" s="128"/>
      <c r="N34" s="207"/>
    </row>
    <row r="35" spans="1:14" ht="46.8" customHeight="1" x14ac:dyDescent="0.3">
      <c r="A35" s="217" t="s">
        <v>26</v>
      </c>
      <c r="B35" s="215" t="s">
        <v>91</v>
      </c>
      <c r="C35" s="166" t="s">
        <v>92</v>
      </c>
      <c r="D35" s="167" t="s">
        <v>93</v>
      </c>
      <c r="E35" s="88"/>
      <c r="F35" s="89" t="s">
        <v>69</v>
      </c>
      <c r="G35" s="101" t="s">
        <v>13</v>
      </c>
      <c r="H35" s="84"/>
      <c r="I35" s="76"/>
      <c r="J35" s="76"/>
      <c r="K35" s="76"/>
      <c r="L35" s="106"/>
      <c r="M35" s="128"/>
      <c r="N35" s="207"/>
    </row>
    <row r="36" spans="1:14" ht="46.8" customHeight="1" x14ac:dyDescent="0.3">
      <c r="A36" s="218"/>
      <c r="B36" s="216"/>
      <c r="C36" s="42">
        <v>165</v>
      </c>
      <c r="D36" s="62">
        <v>1.44</v>
      </c>
      <c r="E36" s="88"/>
      <c r="F36" s="43">
        <v>249</v>
      </c>
      <c r="G36" s="14">
        <f>C36*D36*F36</f>
        <v>59162.400000000001</v>
      </c>
      <c r="H36" s="84"/>
      <c r="I36" s="76"/>
      <c r="J36" s="76"/>
      <c r="K36" s="76"/>
      <c r="L36" s="106"/>
      <c r="M36" s="128"/>
      <c r="N36" s="207"/>
    </row>
    <row r="37" spans="1:14" ht="46.8" customHeight="1" thickBot="1" x14ac:dyDescent="0.35">
      <c r="A37" s="103" t="s">
        <v>95</v>
      </c>
      <c r="B37" s="102" t="s">
        <v>94</v>
      </c>
      <c r="C37" s="107"/>
      <c r="D37" s="108"/>
      <c r="E37" s="108"/>
      <c r="F37" s="108"/>
      <c r="G37" s="112"/>
      <c r="H37" s="111"/>
      <c r="I37" s="108"/>
      <c r="J37" s="108"/>
      <c r="K37" s="109">
        <v>550000</v>
      </c>
      <c r="L37" s="78">
        <f>K37</f>
        <v>550000</v>
      </c>
      <c r="M37" s="129"/>
      <c r="N37" s="207"/>
    </row>
    <row r="38" spans="1:14" ht="34.200000000000003" customHeight="1" thickBot="1" x14ac:dyDescent="0.35">
      <c r="A38" s="204" t="s">
        <v>35</v>
      </c>
      <c r="B38" s="205"/>
      <c r="C38" s="85"/>
      <c r="D38" s="86"/>
      <c r="E38" s="86"/>
      <c r="F38" s="86"/>
      <c r="G38" s="185">
        <f>G7+G11+G14+G16+G17+G18+G19+G20+G21+G24+G25+G27+G28+G30+G31+G33+G34+G36</f>
        <v>3422407.7</v>
      </c>
      <c r="H38" s="86"/>
      <c r="I38" s="86"/>
      <c r="J38" s="86"/>
      <c r="K38" s="86"/>
      <c r="L38" s="87">
        <f>L10+L12+L18+L19+L20+L21+L37</f>
        <v>2023644.38</v>
      </c>
      <c r="M38" s="130">
        <f>M6+M15+M22</f>
        <v>5446052.0800000001</v>
      </c>
      <c r="N38" s="50"/>
    </row>
    <row r="40" spans="1:14" x14ac:dyDescent="0.3">
      <c r="M40" s="51"/>
    </row>
    <row r="41" spans="1:14" x14ac:dyDescent="0.3">
      <c r="G41" s="51"/>
      <c r="L41" s="51"/>
    </row>
  </sheetData>
  <mergeCells count="20">
    <mergeCell ref="N6:N14"/>
    <mergeCell ref="N15:N21"/>
    <mergeCell ref="B35:B36"/>
    <mergeCell ref="A35:A36"/>
    <mergeCell ref="A38:B38"/>
    <mergeCell ref="H7:H9"/>
    <mergeCell ref="I7:I9"/>
    <mergeCell ref="J7:J9"/>
    <mergeCell ref="K7:K9"/>
    <mergeCell ref="L7:L9"/>
    <mergeCell ref="N22:N37"/>
    <mergeCell ref="B26:B27"/>
    <mergeCell ref="A26:A27"/>
    <mergeCell ref="B13:B14"/>
    <mergeCell ref="A13:A14"/>
    <mergeCell ref="A1:N1"/>
    <mergeCell ref="A2:N2"/>
    <mergeCell ref="A3:N3"/>
    <mergeCell ref="C5:G5"/>
    <mergeCell ref="H5:L5"/>
  </mergeCells>
  <pageMargins left="0.7" right="0.7" top="0.75" bottom="0.75" header="0.3" footer="0.3"/>
  <pageSetup paperSize="9" scale="6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sqref="A1:N1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41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106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19493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50</v>
      </c>
      <c r="D7" s="43">
        <v>39</v>
      </c>
      <c r="E7" s="58">
        <v>9.7799999999999994</v>
      </c>
      <c r="F7" s="13">
        <v>0</v>
      </c>
      <c r="G7" s="14">
        <f>(C7*D7*E7)+F7</f>
        <v>19071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40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3</v>
      </c>
      <c r="I8" s="43">
        <v>2</v>
      </c>
      <c r="J8" s="58">
        <v>37</v>
      </c>
      <c r="K8" s="13">
        <v>0</v>
      </c>
      <c r="L8" s="15">
        <f t="shared" ref="L8:L9" si="1">(H8*I8*J8)+K8</f>
        <v>222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18026.169999999998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126.75</v>
      </c>
      <c r="D11" s="58">
        <v>66</v>
      </c>
      <c r="E11" s="32"/>
      <c r="F11" s="32"/>
      <c r="G11" s="180">
        <f>C11*D11</f>
        <v>8365.5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60.84</v>
      </c>
      <c r="D12" s="58">
        <v>20.04</v>
      </c>
      <c r="E12" s="13">
        <v>0</v>
      </c>
      <c r="F12" s="13">
        <v>0</v>
      </c>
      <c r="G12" s="15">
        <f>C12*D12</f>
        <v>1219.23</v>
      </c>
      <c r="H12" s="60">
        <f>C12</f>
        <v>60.84</v>
      </c>
      <c r="I12" s="36"/>
      <c r="J12" s="59">
        <v>98.86</v>
      </c>
      <c r="K12" s="47">
        <v>0</v>
      </c>
      <c r="L12" s="15">
        <f>H12*J12+K12</f>
        <v>6014.64</v>
      </c>
      <c r="M12" s="128"/>
      <c r="N12" s="207"/>
    </row>
    <row r="13" spans="1:15" ht="38.4" customHeight="1" x14ac:dyDescent="0.3">
      <c r="A13" s="11" t="s">
        <v>5</v>
      </c>
      <c r="B13" s="3" t="s">
        <v>107</v>
      </c>
      <c r="C13" s="136">
        <f>H8*I8*2</f>
        <v>12</v>
      </c>
      <c r="D13" s="58">
        <v>20.04</v>
      </c>
      <c r="E13" s="13">
        <v>0</v>
      </c>
      <c r="F13" s="13">
        <v>0</v>
      </c>
      <c r="G13" s="15">
        <f>C13*D13</f>
        <v>240.48</v>
      </c>
      <c r="H13" s="137">
        <f>C13</f>
        <v>12</v>
      </c>
      <c r="I13" s="138"/>
      <c r="J13" s="59">
        <v>98.86</v>
      </c>
      <c r="K13" s="47">
        <v>0</v>
      </c>
      <c r="L13" s="15">
        <f>H13*J13</f>
        <v>1186.32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21727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15</v>
      </c>
      <c r="D16" s="62">
        <v>528</v>
      </c>
      <c r="E16" s="43">
        <v>2.5000000000000001E-2</v>
      </c>
      <c r="F16" s="43">
        <v>8</v>
      </c>
      <c r="G16" s="14">
        <f>C16*D16*E16*F16</f>
        <v>1584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18843</v>
      </c>
      <c r="L17" s="46">
        <f t="shared" si="2"/>
        <v>18843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30480.21</v>
      </c>
      <c r="H20" s="49"/>
      <c r="I20" s="49"/>
      <c r="J20" s="49"/>
      <c r="K20" s="49"/>
      <c r="L20" s="50">
        <f>L7+L8+L9+L12+L13+L14+L16+L17+L18+L19</f>
        <v>28765.96</v>
      </c>
      <c r="M20" s="130">
        <f>M6+M10+M15</f>
        <v>59246.17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sqref="A1:N1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42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108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59732.959999999999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166</v>
      </c>
      <c r="D7" s="43">
        <v>41</v>
      </c>
      <c r="E7" s="58">
        <v>8.16</v>
      </c>
      <c r="F7" s="13">
        <v>0</v>
      </c>
      <c r="G7" s="14">
        <f>(C7*D7*E7)+F7</f>
        <v>55536.959999999999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3</v>
      </c>
      <c r="I8" s="43">
        <v>36</v>
      </c>
      <c r="J8" s="58">
        <v>37</v>
      </c>
      <c r="K8" s="13">
        <v>0</v>
      </c>
      <c r="L8" s="15">
        <f t="shared" ref="L8:L9" si="1">(H8*I8*J8)+K8</f>
        <v>3996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84980.91</v>
      </c>
      <c r="N10" s="206" t="s">
        <v>36</v>
      </c>
    </row>
    <row r="11" spans="1:15" ht="48" customHeight="1" x14ac:dyDescent="0.3">
      <c r="A11" s="179" t="s">
        <v>3</v>
      </c>
      <c r="B11" s="178" t="s">
        <v>101</v>
      </c>
      <c r="C11" s="61">
        <f>C7*D7*0.065</f>
        <v>442.39</v>
      </c>
      <c r="D11" s="58">
        <v>66</v>
      </c>
      <c r="E11" s="32"/>
      <c r="F11" s="32"/>
      <c r="G11" s="180">
        <f>C11*D11</f>
        <v>29197.74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212.35</v>
      </c>
      <c r="D12" s="58">
        <v>20.04</v>
      </c>
      <c r="E12" s="13">
        <v>0</v>
      </c>
      <c r="F12" s="13">
        <v>0</v>
      </c>
      <c r="G12" s="15">
        <f>C12*D12</f>
        <v>4255.49</v>
      </c>
      <c r="H12" s="60">
        <f>C12</f>
        <v>212.35</v>
      </c>
      <c r="I12" s="36"/>
      <c r="J12" s="59">
        <v>98.86</v>
      </c>
      <c r="K12" s="47">
        <v>0</v>
      </c>
      <c r="L12" s="15">
        <f>H12*J12+K12</f>
        <v>20992.92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248.4</v>
      </c>
      <c r="D13" s="58">
        <v>20.04</v>
      </c>
      <c r="E13" s="13">
        <v>0</v>
      </c>
      <c r="F13" s="13">
        <v>0</v>
      </c>
      <c r="G13" s="15">
        <f>C13*D13</f>
        <v>4977.9399999999996</v>
      </c>
      <c r="H13" s="137">
        <f>C13</f>
        <v>248.4</v>
      </c>
      <c r="I13" s="138"/>
      <c r="J13" s="59">
        <v>98.86</v>
      </c>
      <c r="K13" s="47">
        <v>0</v>
      </c>
      <c r="L13" s="15">
        <f>H13*J13</f>
        <v>24556.82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20025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15</v>
      </c>
      <c r="D16" s="62">
        <v>528</v>
      </c>
      <c r="E16" s="43">
        <v>2.5000000000000001E-2</v>
      </c>
      <c r="F16" s="43">
        <v>8</v>
      </c>
      <c r="G16" s="14">
        <f>C16*D16*E16*F16</f>
        <v>1584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17141</v>
      </c>
      <c r="L17" s="46">
        <f t="shared" si="2"/>
        <v>17141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95552.13</v>
      </c>
      <c r="H20" s="49"/>
      <c r="I20" s="49"/>
      <c r="J20" s="49"/>
      <c r="K20" s="49"/>
      <c r="L20" s="50">
        <f>L7+L8+L9+L12+L13+L14+L16+L17+L18+L19</f>
        <v>69186.740000000005</v>
      </c>
      <c r="M20" s="130">
        <f>M6+M10+M15</f>
        <v>164738.87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43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23210.36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58</v>
      </c>
      <c r="D7" s="43">
        <v>39</v>
      </c>
      <c r="E7" s="58">
        <v>9.7799999999999994</v>
      </c>
      <c r="F7" s="13">
        <v>0</v>
      </c>
      <c r="G7" s="14">
        <f>(C7*D7*E7)+F7</f>
        <v>22122.36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2</v>
      </c>
      <c r="I8" s="43">
        <v>12</v>
      </c>
      <c r="J8" s="58">
        <v>37</v>
      </c>
      <c r="K8" s="13">
        <v>0</v>
      </c>
      <c r="L8" s="15">
        <f t="shared" ref="L8:L9" si="1">(H8*I8*J8)+K8</f>
        <v>888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25658.03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147.03</v>
      </c>
      <c r="D11" s="58">
        <v>66</v>
      </c>
      <c r="E11" s="32"/>
      <c r="F11" s="32"/>
      <c r="G11" s="180">
        <f>C11*D11</f>
        <v>9703.98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70.569999999999993</v>
      </c>
      <c r="D12" s="58">
        <v>20.04</v>
      </c>
      <c r="E12" s="13">
        <v>0</v>
      </c>
      <c r="F12" s="13">
        <v>0</v>
      </c>
      <c r="G12" s="15">
        <f>C12*D12</f>
        <v>1414.22</v>
      </c>
      <c r="H12" s="60">
        <f>C12</f>
        <v>70.569999999999993</v>
      </c>
      <c r="I12" s="36"/>
      <c r="J12" s="59">
        <v>98.86</v>
      </c>
      <c r="K12" s="47">
        <v>0</v>
      </c>
      <c r="L12" s="15">
        <f>H12*J12+K12</f>
        <v>6976.55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55.2</v>
      </c>
      <c r="D13" s="58">
        <v>20.04</v>
      </c>
      <c r="E13" s="13">
        <v>0</v>
      </c>
      <c r="F13" s="13">
        <v>0</v>
      </c>
      <c r="G13" s="15">
        <f>C13*D13</f>
        <v>1106.21</v>
      </c>
      <c r="H13" s="137">
        <f>C13</f>
        <v>55.2</v>
      </c>
      <c r="I13" s="138"/>
      <c r="J13" s="59">
        <v>98.86</v>
      </c>
      <c r="K13" s="47">
        <v>0</v>
      </c>
      <c r="L13" s="15">
        <f>H13*J13</f>
        <v>5457.07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20096.8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23</v>
      </c>
      <c r="D16" s="62">
        <v>528</v>
      </c>
      <c r="E16" s="43">
        <v>2.5000000000000001E-2</v>
      </c>
      <c r="F16" s="43">
        <v>8</v>
      </c>
      <c r="G16" s="14">
        <f>C16*D16*E16*F16</f>
        <v>2428.8000000000002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16368</v>
      </c>
      <c r="L17" s="46">
        <f t="shared" si="2"/>
        <v>16368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36775.57</v>
      </c>
      <c r="H20" s="49"/>
      <c r="I20" s="49"/>
      <c r="J20" s="49"/>
      <c r="K20" s="49"/>
      <c r="L20" s="50">
        <f>L7+L8+L9+L12+L13+L14+L16+L17+L18+L19</f>
        <v>32189.62</v>
      </c>
      <c r="M20" s="130">
        <f>M6+M10+M15</f>
        <v>68965.19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44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48029.599999999999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135</v>
      </c>
      <c r="D7" s="43">
        <v>41</v>
      </c>
      <c r="E7" s="58">
        <v>8.16</v>
      </c>
      <c r="F7" s="13">
        <v>0</v>
      </c>
      <c r="G7" s="14">
        <f>(C7*D7*E7)+F7</f>
        <v>45165.599999999999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3</v>
      </c>
      <c r="I8" s="43">
        <v>24</v>
      </c>
      <c r="J8" s="58">
        <v>37</v>
      </c>
      <c r="K8" s="13">
        <v>0</v>
      </c>
      <c r="L8" s="15">
        <f t="shared" ref="L8:L9" si="1">(H8*I8*J8)+K8</f>
        <v>2664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64968.160000000003</v>
      </c>
      <c r="N10" s="206" t="s">
        <v>36</v>
      </c>
    </row>
    <row r="11" spans="1:15" ht="48" customHeight="1" x14ac:dyDescent="0.3">
      <c r="A11" s="179" t="s">
        <v>3</v>
      </c>
      <c r="B11" s="178" t="s">
        <v>101</v>
      </c>
      <c r="C11" s="61">
        <f>C7*D7*0.065</f>
        <v>359.78</v>
      </c>
      <c r="D11" s="58">
        <v>66</v>
      </c>
      <c r="E11" s="32"/>
      <c r="F11" s="32"/>
      <c r="G11" s="180">
        <f>C11*D11</f>
        <v>23745.48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172.69</v>
      </c>
      <c r="D12" s="58">
        <v>20.04</v>
      </c>
      <c r="E12" s="13">
        <v>0</v>
      </c>
      <c r="F12" s="13">
        <v>0</v>
      </c>
      <c r="G12" s="15">
        <f>C12*D12</f>
        <v>3460.71</v>
      </c>
      <c r="H12" s="60">
        <f>C12</f>
        <v>172.69</v>
      </c>
      <c r="I12" s="36"/>
      <c r="J12" s="59">
        <v>98.86</v>
      </c>
      <c r="K12" s="47">
        <v>0</v>
      </c>
      <c r="L12" s="15">
        <f>H12*J12+K12</f>
        <v>17072.13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165.6</v>
      </c>
      <c r="D13" s="58">
        <v>20.04</v>
      </c>
      <c r="E13" s="13">
        <v>0</v>
      </c>
      <c r="F13" s="13">
        <v>0</v>
      </c>
      <c r="G13" s="15">
        <f>C13*D13</f>
        <v>3318.62</v>
      </c>
      <c r="H13" s="137">
        <f>C13</f>
        <v>165.6</v>
      </c>
      <c r="I13" s="138"/>
      <c r="J13" s="59">
        <v>98.86</v>
      </c>
      <c r="K13" s="47">
        <v>0</v>
      </c>
      <c r="L13" s="15">
        <f>H13*J13</f>
        <v>16371.22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26798.6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66</v>
      </c>
      <c r="D16" s="62">
        <v>528</v>
      </c>
      <c r="E16" s="43">
        <v>2.5000000000000001E-2</v>
      </c>
      <c r="F16" s="43">
        <v>8</v>
      </c>
      <c r="G16" s="14">
        <f>C16*D16*E16*F16</f>
        <v>6969.6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18529</v>
      </c>
      <c r="L17" s="46">
        <f t="shared" si="2"/>
        <v>18529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82660.009999999995</v>
      </c>
      <c r="H20" s="49"/>
      <c r="I20" s="49"/>
      <c r="J20" s="49"/>
      <c r="K20" s="49"/>
      <c r="L20" s="50">
        <f>L7+L8+L9+L12+L13+L14+L16+L17+L18+L19</f>
        <v>57136.35</v>
      </c>
      <c r="M20" s="130">
        <f>M6+M10+M15</f>
        <v>139796.35999999999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45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19836.8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52</v>
      </c>
      <c r="D7" s="43">
        <v>40</v>
      </c>
      <c r="E7" s="58">
        <v>8.16</v>
      </c>
      <c r="F7" s="13">
        <v>0</v>
      </c>
      <c r="G7" s="14">
        <f>(C7*D7*E7)+F7</f>
        <v>16972.8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3</v>
      </c>
      <c r="I8" s="43">
        <v>24</v>
      </c>
      <c r="J8" s="58">
        <v>37</v>
      </c>
      <c r="K8" s="13">
        <v>0</v>
      </c>
      <c r="L8" s="15">
        <f t="shared" ref="L8:L9" si="1">(H8*I8*J8)+K8</f>
        <v>2664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37329.65</v>
      </c>
      <c r="N10" s="206" t="s">
        <v>36</v>
      </c>
    </row>
    <row r="11" spans="1:15" ht="48" customHeight="1" x14ac:dyDescent="0.3">
      <c r="A11" s="179" t="s">
        <v>3</v>
      </c>
      <c r="B11" s="178" t="s">
        <v>101</v>
      </c>
      <c r="C11" s="61">
        <f>C7*D7*0.065</f>
        <v>135.19999999999999</v>
      </c>
      <c r="D11" s="58">
        <v>66</v>
      </c>
      <c r="E11" s="32"/>
      <c r="F11" s="32"/>
      <c r="G11" s="180">
        <f>C11*D11</f>
        <v>8923.2000000000007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64.900000000000006</v>
      </c>
      <c r="D12" s="58">
        <v>20.04</v>
      </c>
      <c r="E12" s="13">
        <v>0</v>
      </c>
      <c r="F12" s="13">
        <v>0</v>
      </c>
      <c r="G12" s="15">
        <f>C12*D12</f>
        <v>1300.5999999999999</v>
      </c>
      <c r="H12" s="60">
        <f>C12</f>
        <v>64.900000000000006</v>
      </c>
      <c r="I12" s="36"/>
      <c r="J12" s="59">
        <v>98.86</v>
      </c>
      <c r="K12" s="47">
        <v>0</v>
      </c>
      <c r="L12" s="15">
        <f>H12*J12+K12</f>
        <v>6416.01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165.6</v>
      </c>
      <c r="D13" s="58">
        <v>20.04</v>
      </c>
      <c r="E13" s="13">
        <v>0</v>
      </c>
      <c r="F13" s="13">
        <v>0</v>
      </c>
      <c r="G13" s="15">
        <f>C13*D13</f>
        <v>3318.62</v>
      </c>
      <c r="H13" s="137">
        <f>C13</f>
        <v>165.6</v>
      </c>
      <c r="I13" s="138"/>
      <c r="J13" s="59">
        <v>98.86</v>
      </c>
      <c r="K13" s="47">
        <v>0</v>
      </c>
      <c r="L13" s="15">
        <f>H13*J13</f>
        <v>16371.22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20251.2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12</v>
      </c>
      <c r="D16" s="62">
        <v>528</v>
      </c>
      <c r="E16" s="43">
        <v>2.5000000000000001E-2</v>
      </c>
      <c r="F16" s="43">
        <v>8</v>
      </c>
      <c r="G16" s="14">
        <f>C16*D16*E16*F16</f>
        <v>1267.2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17684</v>
      </c>
      <c r="L17" s="46">
        <f t="shared" si="2"/>
        <v>17684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31782.42</v>
      </c>
      <c r="H20" s="49"/>
      <c r="I20" s="49"/>
      <c r="J20" s="49"/>
      <c r="K20" s="49"/>
      <c r="L20" s="50">
        <f>L7+L8+L9+L12+L13+L14+L16+L17+L18+L19</f>
        <v>45635.23</v>
      </c>
      <c r="M20" s="130">
        <f>M6+M10+M15</f>
        <v>77417.649999999994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46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9750.56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31</v>
      </c>
      <c r="D7" s="43">
        <v>36</v>
      </c>
      <c r="E7" s="58">
        <v>8.16</v>
      </c>
      <c r="F7" s="13">
        <v>0</v>
      </c>
      <c r="G7" s="14">
        <f>(C7*D7*E7)+F7</f>
        <v>9106.56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1</v>
      </c>
      <c r="I8" s="43">
        <v>12</v>
      </c>
      <c r="J8" s="58">
        <v>37</v>
      </c>
      <c r="K8" s="13">
        <v>0</v>
      </c>
      <c r="L8" s="15">
        <f t="shared" ref="L8:L9" si="1">(H8*I8*J8)+K8</f>
        <v>444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13209.38</v>
      </c>
      <c r="N10" s="206" t="s">
        <v>36</v>
      </c>
    </row>
    <row r="11" spans="1:15" ht="48" customHeight="1" x14ac:dyDescent="0.3">
      <c r="A11" s="179" t="s">
        <v>3</v>
      </c>
      <c r="B11" s="178" t="s">
        <v>101</v>
      </c>
      <c r="C11" s="61">
        <f>C7*D7*0.065</f>
        <v>72.540000000000006</v>
      </c>
      <c r="D11" s="58">
        <v>66</v>
      </c>
      <c r="E11" s="32"/>
      <c r="F11" s="32"/>
      <c r="G11" s="180">
        <f>C11*D11</f>
        <v>4787.6400000000003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34.82</v>
      </c>
      <c r="D12" s="58">
        <v>20.04</v>
      </c>
      <c r="E12" s="13">
        <v>0</v>
      </c>
      <c r="F12" s="13">
        <v>0</v>
      </c>
      <c r="G12" s="15">
        <f>C12*D12</f>
        <v>697.79</v>
      </c>
      <c r="H12" s="60">
        <f>C12</f>
        <v>34.82</v>
      </c>
      <c r="I12" s="36"/>
      <c r="J12" s="59">
        <v>98.86</v>
      </c>
      <c r="K12" s="47">
        <v>0</v>
      </c>
      <c r="L12" s="15">
        <f>H12*J12+K12</f>
        <v>3442.31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27.6</v>
      </c>
      <c r="D13" s="58">
        <v>20.04</v>
      </c>
      <c r="E13" s="13">
        <v>0</v>
      </c>
      <c r="F13" s="13">
        <v>0</v>
      </c>
      <c r="G13" s="15">
        <f>C13*D13</f>
        <v>553.1</v>
      </c>
      <c r="H13" s="137">
        <f>C13</f>
        <v>27.6</v>
      </c>
      <c r="I13" s="138"/>
      <c r="J13" s="59">
        <v>98.86</v>
      </c>
      <c r="K13" s="47">
        <v>0</v>
      </c>
      <c r="L13" s="15">
        <f>H13*J13</f>
        <v>2728.54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20321.400000000001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9</v>
      </c>
      <c r="D16" s="62">
        <v>528</v>
      </c>
      <c r="E16" s="43">
        <v>2.5000000000000001E-2</v>
      </c>
      <c r="F16" s="43">
        <v>8</v>
      </c>
      <c r="G16" s="14">
        <f>C16*D16*E16*F16</f>
        <v>950.4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18071</v>
      </c>
      <c r="L17" s="46">
        <f t="shared" si="2"/>
        <v>18071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16095.49</v>
      </c>
      <c r="H20" s="49"/>
      <c r="I20" s="49"/>
      <c r="J20" s="49"/>
      <c r="K20" s="49"/>
      <c r="L20" s="50">
        <f>L7+L8+L9+L12+L13+L14+L16+L17+L18+L19</f>
        <v>27185.85</v>
      </c>
      <c r="M20" s="130">
        <f>M6+M10+M15</f>
        <v>43281.34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Zeros="0" workbookViewId="0">
      <selection activeCell="A2" sqref="A2:N2"/>
    </sheetView>
  </sheetViews>
  <sheetFormatPr defaultRowHeight="14.4" x14ac:dyDescent="0.3"/>
  <cols>
    <col min="1" max="1" width="3.88671875" customWidth="1"/>
    <col min="2" max="2" width="37.6640625" customWidth="1"/>
    <col min="3" max="3" width="12.109375" customWidth="1"/>
    <col min="4" max="4" width="13.44140625" customWidth="1"/>
    <col min="5" max="5" width="17.5546875" customWidth="1"/>
    <col min="6" max="6" width="12.33203125" customWidth="1"/>
    <col min="7" max="7" width="13.33203125" customWidth="1"/>
    <col min="8" max="8" width="14" customWidth="1"/>
    <col min="9" max="9" width="13.109375" customWidth="1"/>
    <col min="10" max="10" width="14.5546875" customWidth="1"/>
    <col min="11" max="11" width="12" customWidth="1"/>
    <col min="12" max="12" width="14.109375" customWidth="1"/>
    <col min="13" max="13" width="13" customWidth="1"/>
    <col min="14" max="14" width="9.5546875" customWidth="1"/>
  </cols>
  <sheetData>
    <row r="1" spans="1:15" x14ac:dyDescent="0.3">
      <c r="A1" s="202" t="s">
        <v>47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x14ac:dyDescent="0.3">
      <c r="A2" s="201" t="s">
        <v>32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5" x14ac:dyDescent="0.3">
      <c r="A3" s="203" t="s">
        <v>114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 ht="15" thickBot="1" x14ac:dyDescent="0.35"/>
    <row r="5" spans="1:15" ht="46.8" customHeight="1" thickBot="1" x14ac:dyDescent="0.35">
      <c r="A5" s="18" t="s">
        <v>0</v>
      </c>
      <c r="B5" s="19" t="s">
        <v>2</v>
      </c>
      <c r="C5" s="209" t="s">
        <v>8</v>
      </c>
      <c r="D5" s="210"/>
      <c r="E5" s="210"/>
      <c r="F5" s="210"/>
      <c r="G5" s="211"/>
      <c r="H5" s="209" t="s">
        <v>27</v>
      </c>
      <c r="I5" s="210"/>
      <c r="J5" s="210"/>
      <c r="K5" s="210"/>
      <c r="L5" s="211"/>
      <c r="M5" s="171" t="s">
        <v>9</v>
      </c>
      <c r="N5" s="172" t="s">
        <v>28</v>
      </c>
    </row>
    <row r="6" spans="1:15" ht="44.4" customHeight="1" x14ac:dyDescent="0.3">
      <c r="A6" s="22" t="s">
        <v>23</v>
      </c>
      <c r="B6" s="1" t="s">
        <v>1</v>
      </c>
      <c r="C6" s="23" t="s">
        <v>17</v>
      </c>
      <c r="D6" s="24" t="s">
        <v>18</v>
      </c>
      <c r="E6" s="25" t="s">
        <v>19</v>
      </c>
      <c r="F6" s="24" t="s">
        <v>15</v>
      </c>
      <c r="G6" s="26" t="s">
        <v>13</v>
      </c>
      <c r="H6" s="23" t="s">
        <v>17</v>
      </c>
      <c r="I6" s="24" t="s">
        <v>18</v>
      </c>
      <c r="J6" s="25" t="s">
        <v>19</v>
      </c>
      <c r="K6" s="24" t="s">
        <v>15</v>
      </c>
      <c r="L6" s="26" t="s">
        <v>13</v>
      </c>
      <c r="M6" s="127">
        <f>G7+G8+G9+L7+L8+L9</f>
        <v>24619.759999999998</v>
      </c>
      <c r="N6" s="206" t="s">
        <v>36</v>
      </c>
    </row>
    <row r="7" spans="1:15" ht="57.6" x14ac:dyDescent="0.3">
      <c r="A7" s="176" t="s">
        <v>3</v>
      </c>
      <c r="B7" s="3" t="s">
        <v>10</v>
      </c>
      <c r="C7" s="42">
        <v>71</v>
      </c>
      <c r="D7" s="43">
        <v>41</v>
      </c>
      <c r="E7" s="58">
        <v>8.16</v>
      </c>
      <c r="F7" s="13">
        <v>0</v>
      </c>
      <c r="G7" s="14">
        <f>(C7*D7*E7)+F7</f>
        <v>23753.759999999998</v>
      </c>
      <c r="H7" s="35"/>
      <c r="I7" s="36"/>
      <c r="J7" s="36"/>
      <c r="K7" s="13">
        <v>0</v>
      </c>
      <c r="L7" s="15">
        <f>(H7*I7*J7)+K7</f>
        <v>0</v>
      </c>
      <c r="M7" s="128"/>
      <c r="N7" s="207"/>
      <c r="O7" s="10"/>
    </row>
    <row r="8" spans="1:15" ht="57.6" x14ac:dyDescent="0.3">
      <c r="A8" s="176" t="s">
        <v>4</v>
      </c>
      <c r="B8" s="3" t="s">
        <v>39</v>
      </c>
      <c r="C8" s="39"/>
      <c r="D8" s="40"/>
      <c r="E8" s="40"/>
      <c r="F8" s="13">
        <v>0</v>
      </c>
      <c r="G8" s="14">
        <f t="shared" ref="G8:G9" si="0">(C8*D8*E8)+F8</f>
        <v>0</v>
      </c>
      <c r="H8" s="42">
        <v>3</v>
      </c>
      <c r="I8" s="43">
        <v>6</v>
      </c>
      <c r="J8" s="58">
        <v>37</v>
      </c>
      <c r="K8" s="13">
        <v>0</v>
      </c>
      <c r="L8" s="15">
        <f t="shared" ref="L8:L9" si="1">(H8*I8*J8)+K8</f>
        <v>666</v>
      </c>
      <c r="M8" s="128"/>
      <c r="N8" s="207"/>
    </row>
    <row r="9" spans="1:15" ht="43.8" thickBot="1" x14ac:dyDescent="0.35">
      <c r="A9" s="177" t="s">
        <v>5</v>
      </c>
      <c r="B9" s="8" t="s">
        <v>11</v>
      </c>
      <c r="C9" s="33"/>
      <c r="D9" s="34"/>
      <c r="E9" s="34"/>
      <c r="F9" s="16">
        <v>0</v>
      </c>
      <c r="G9" s="14">
        <f t="shared" si="0"/>
        <v>0</v>
      </c>
      <c r="H9" s="37"/>
      <c r="I9" s="38"/>
      <c r="J9" s="38"/>
      <c r="K9" s="17">
        <v>200</v>
      </c>
      <c r="L9" s="15">
        <f t="shared" si="1"/>
        <v>200</v>
      </c>
      <c r="M9" s="129"/>
      <c r="N9" s="208"/>
    </row>
    <row r="10" spans="1:15" ht="76.2" customHeight="1" x14ac:dyDescent="0.3">
      <c r="A10" s="22" t="s">
        <v>24</v>
      </c>
      <c r="B10" s="27" t="s">
        <v>6</v>
      </c>
      <c r="C10" s="23" t="s">
        <v>14</v>
      </c>
      <c r="D10" s="24" t="s">
        <v>105</v>
      </c>
      <c r="E10" s="24" t="s">
        <v>34</v>
      </c>
      <c r="F10" s="24" t="s">
        <v>15</v>
      </c>
      <c r="G10" s="28" t="s">
        <v>13</v>
      </c>
      <c r="H10" s="23" t="s">
        <v>14</v>
      </c>
      <c r="I10" s="24" t="s">
        <v>12</v>
      </c>
      <c r="J10" s="24" t="s">
        <v>34</v>
      </c>
      <c r="K10" s="24" t="s">
        <v>15</v>
      </c>
      <c r="L10" s="28" t="s">
        <v>13</v>
      </c>
      <c r="M10" s="127">
        <f>G11+G12+G13+G14+L11+L12+L13+L14</f>
        <v>29209.48</v>
      </c>
      <c r="N10" s="206" t="s">
        <v>36</v>
      </c>
    </row>
    <row r="11" spans="1:15" ht="46.2" customHeight="1" x14ac:dyDescent="0.3">
      <c r="A11" s="179" t="s">
        <v>3</v>
      </c>
      <c r="B11" s="178" t="s">
        <v>101</v>
      </c>
      <c r="C11" s="61">
        <f>C7*D7*0.065</f>
        <v>189.22</v>
      </c>
      <c r="D11" s="58">
        <v>66</v>
      </c>
      <c r="E11" s="32"/>
      <c r="F11" s="32"/>
      <c r="G11" s="180">
        <f>C11*D11</f>
        <v>12488.52</v>
      </c>
      <c r="H11" s="31"/>
      <c r="I11" s="32"/>
      <c r="J11" s="32"/>
      <c r="K11" s="32"/>
      <c r="L11" s="74"/>
      <c r="M11" s="128"/>
      <c r="N11" s="207"/>
    </row>
    <row r="12" spans="1:15" ht="58.8" customHeight="1" x14ac:dyDescent="0.3">
      <c r="A12" s="176" t="s">
        <v>4</v>
      </c>
      <c r="B12" s="5" t="s">
        <v>102</v>
      </c>
      <c r="C12" s="61">
        <f>C7*D7*0.065*48/100</f>
        <v>90.82</v>
      </c>
      <c r="D12" s="58">
        <v>20.04</v>
      </c>
      <c r="E12" s="13">
        <v>0</v>
      </c>
      <c r="F12" s="13">
        <v>0</v>
      </c>
      <c r="G12" s="15">
        <f>C12*D12</f>
        <v>1820.03</v>
      </c>
      <c r="H12" s="60">
        <f>C12</f>
        <v>90.82</v>
      </c>
      <c r="I12" s="36"/>
      <c r="J12" s="59">
        <v>98.86</v>
      </c>
      <c r="K12" s="47">
        <v>0</v>
      </c>
      <c r="L12" s="15">
        <f>H12*J12+K12</f>
        <v>8978.4699999999993</v>
      </c>
      <c r="M12" s="128"/>
      <c r="N12" s="207"/>
    </row>
    <row r="13" spans="1:15" ht="38.4" customHeight="1" x14ac:dyDescent="0.3">
      <c r="A13" s="11" t="s">
        <v>5</v>
      </c>
      <c r="B13" s="3" t="s">
        <v>103</v>
      </c>
      <c r="C13" s="136">
        <f>H8*I8*2.3</f>
        <v>41.4</v>
      </c>
      <c r="D13" s="58">
        <v>20.04</v>
      </c>
      <c r="E13" s="13">
        <v>0</v>
      </c>
      <c r="F13" s="13">
        <v>0</v>
      </c>
      <c r="G13" s="15">
        <f>C13*D13</f>
        <v>829.66</v>
      </c>
      <c r="H13" s="137">
        <f>C13</f>
        <v>41.4</v>
      </c>
      <c r="I13" s="138"/>
      <c r="J13" s="59">
        <v>98.86</v>
      </c>
      <c r="K13" s="47">
        <v>0</v>
      </c>
      <c r="L13" s="15">
        <f>H13*J13</f>
        <v>4092.8</v>
      </c>
      <c r="M13" s="128"/>
      <c r="N13" s="207"/>
    </row>
    <row r="14" spans="1:15" ht="46.8" customHeight="1" thickBot="1" x14ac:dyDescent="0.35">
      <c r="A14" s="177" t="s">
        <v>26</v>
      </c>
      <c r="B14" s="175" t="s">
        <v>16</v>
      </c>
      <c r="C14" s="33"/>
      <c r="D14" s="34"/>
      <c r="E14" s="34"/>
      <c r="F14" s="41"/>
      <c r="G14" s="41"/>
      <c r="H14" s="33"/>
      <c r="I14" s="34"/>
      <c r="J14" s="34"/>
      <c r="K14" s="16">
        <v>1000</v>
      </c>
      <c r="L14" s="15">
        <f>(H14*(I14+J14))+K14</f>
        <v>1000</v>
      </c>
      <c r="M14" s="129"/>
      <c r="N14" s="208"/>
    </row>
    <row r="15" spans="1:15" ht="61.2" customHeight="1" x14ac:dyDescent="0.3">
      <c r="A15" s="29" t="s">
        <v>25</v>
      </c>
      <c r="B15" s="30" t="s">
        <v>7</v>
      </c>
      <c r="C15" s="31" t="s">
        <v>29</v>
      </c>
      <c r="D15" s="32" t="s">
        <v>30</v>
      </c>
      <c r="E15" s="32" t="s">
        <v>38</v>
      </c>
      <c r="F15" s="32" t="s">
        <v>31</v>
      </c>
      <c r="G15" s="28" t="s">
        <v>13</v>
      </c>
      <c r="H15" s="52"/>
      <c r="I15" s="53"/>
      <c r="J15" s="53"/>
      <c r="K15" s="32" t="s">
        <v>37</v>
      </c>
      <c r="L15" s="28" t="s">
        <v>13</v>
      </c>
      <c r="M15" s="127">
        <f>G16+G17+G18+L16+L17+L18+L19</f>
        <v>19834.2</v>
      </c>
      <c r="N15" s="206" t="s">
        <v>36</v>
      </c>
    </row>
    <row r="16" spans="1:15" ht="34.200000000000003" customHeight="1" x14ac:dyDescent="0.3">
      <c r="A16" s="176" t="s">
        <v>3</v>
      </c>
      <c r="B16" s="174" t="s">
        <v>22</v>
      </c>
      <c r="C16" s="42">
        <v>22</v>
      </c>
      <c r="D16" s="62">
        <v>528</v>
      </c>
      <c r="E16" s="43">
        <v>2.5000000000000001E-2</v>
      </c>
      <c r="F16" s="43">
        <v>8</v>
      </c>
      <c r="G16" s="14">
        <f>C16*D16*E16*F16</f>
        <v>2323.1999999999998</v>
      </c>
      <c r="H16" s="54"/>
      <c r="I16" s="173"/>
      <c r="J16" s="173"/>
      <c r="K16" s="63">
        <v>0</v>
      </c>
      <c r="L16" s="46">
        <f t="shared" ref="L16:L19" si="2">K16</f>
        <v>0</v>
      </c>
      <c r="M16" s="128"/>
      <c r="N16" s="207"/>
    </row>
    <row r="17" spans="1:14" ht="46.8" customHeight="1" x14ac:dyDescent="0.3">
      <c r="A17" s="176" t="s">
        <v>4</v>
      </c>
      <c r="B17" s="6" t="s">
        <v>20</v>
      </c>
      <c r="C17" s="42"/>
      <c r="D17" s="43"/>
      <c r="E17" s="43"/>
      <c r="F17" s="43"/>
      <c r="G17" s="14">
        <f t="shared" ref="G17:G19" si="3">C17*D17*E17*F17</f>
        <v>0</v>
      </c>
      <c r="H17" s="54"/>
      <c r="I17" s="173"/>
      <c r="J17" s="173"/>
      <c r="K17" s="132">
        <v>16211</v>
      </c>
      <c r="L17" s="46">
        <f t="shared" si="2"/>
        <v>16211</v>
      </c>
      <c r="M17" s="128"/>
      <c r="N17" s="207"/>
    </row>
    <row r="18" spans="1:14" ht="45.6" customHeight="1" x14ac:dyDescent="0.3">
      <c r="A18" s="176" t="s">
        <v>5</v>
      </c>
      <c r="B18" s="6" t="s">
        <v>100</v>
      </c>
      <c r="C18" s="42"/>
      <c r="D18" s="43"/>
      <c r="E18" s="43"/>
      <c r="F18" s="43"/>
      <c r="G18" s="14">
        <f t="shared" si="3"/>
        <v>0</v>
      </c>
      <c r="H18" s="54"/>
      <c r="I18" s="173"/>
      <c r="J18" s="173"/>
      <c r="K18" s="64">
        <v>500</v>
      </c>
      <c r="L18" s="46">
        <f t="shared" si="2"/>
        <v>500</v>
      </c>
      <c r="M18" s="128"/>
      <c r="N18" s="207"/>
    </row>
    <row r="19" spans="1:14" ht="34.200000000000003" customHeight="1" thickBot="1" x14ac:dyDescent="0.35">
      <c r="A19" s="11" t="s">
        <v>26</v>
      </c>
      <c r="B19" s="12" t="s">
        <v>21</v>
      </c>
      <c r="C19" s="44"/>
      <c r="D19" s="45"/>
      <c r="E19" s="45"/>
      <c r="F19" s="45"/>
      <c r="G19" s="14">
        <f t="shared" si="3"/>
        <v>0</v>
      </c>
      <c r="H19" s="56"/>
      <c r="I19" s="57"/>
      <c r="J19" s="57"/>
      <c r="K19" s="65">
        <v>800</v>
      </c>
      <c r="L19" s="46">
        <f t="shared" si="2"/>
        <v>800</v>
      </c>
      <c r="M19" s="129"/>
      <c r="N19" s="207"/>
    </row>
    <row r="20" spans="1:14" ht="15" thickBot="1" x14ac:dyDescent="0.35">
      <c r="A20" s="204" t="s">
        <v>35</v>
      </c>
      <c r="B20" s="205"/>
      <c r="C20" s="48"/>
      <c r="D20" s="49"/>
      <c r="E20" s="49"/>
      <c r="F20" s="49"/>
      <c r="G20" s="50">
        <f>G7+G8+G9+G11+G12+G13+G14+G16+G17+G18+G19</f>
        <v>41215.17</v>
      </c>
      <c r="H20" s="49"/>
      <c r="I20" s="49"/>
      <c r="J20" s="49"/>
      <c r="K20" s="49"/>
      <c r="L20" s="50">
        <f>L7+L8+L9+L12+L13+L14+L16+L17+L18+L19</f>
        <v>32448.27</v>
      </c>
      <c r="M20" s="130">
        <f>M6+M10+M15</f>
        <v>73663.44</v>
      </c>
      <c r="N20" s="50"/>
    </row>
    <row r="22" spans="1:14" x14ac:dyDescent="0.3">
      <c r="M22" s="51"/>
    </row>
  </sheetData>
  <mergeCells count="9">
    <mergeCell ref="A20:B20"/>
    <mergeCell ref="N6:N9"/>
    <mergeCell ref="A1:N1"/>
    <mergeCell ref="A2:N2"/>
    <mergeCell ref="A3:N3"/>
    <mergeCell ref="C5:G5"/>
    <mergeCell ref="H5:L5"/>
    <mergeCell ref="N10:N14"/>
    <mergeCell ref="N15:N19"/>
  </mergeCells>
  <pageMargins left="0.7" right="0.7" top="0.75" bottom="0.75" header="0.3" footer="0.3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23</vt:i4>
      </vt:variant>
    </vt:vector>
  </HeadingPairs>
  <TitlesOfParts>
    <vt:vector size="23" baseType="lpstr">
      <vt:lpstr>План сметки 2025</vt:lpstr>
      <vt:lpstr>с. Балкански</vt:lpstr>
      <vt:lpstr>с. Благоево</vt:lpstr>
      <vt:lpstr>с. Гецово</vt:lpstr>
      <vt:lpstr>с. Дряновец</vt:lpstr>
      <vt:lpstr>с. Дянково</vt:lpstr>
      <vt:lpstr>с. Киченица</vt:lpstr>
      <vt:lpstr>с. Липник</vt:lpstr>
      <vt:lpstr>с. Мортагоново</vt:lpstr>
      <vt:lpstr>с. Недоклан</vt:lpstr>
      <vt:lpstr>с. Осенец</vt:lpstr>
      <vt:lpstr>с. Островче</vt:lpstr>
      <vt:lpstr>с. Побит камък</vt:lpstr>
      <vt:lpstr>с. Просторно</vt:lpstr>
      <vt:lpstr>с. Пороище</vt:lpstr>
      <vt:lpstr>с. Радинград</vt:lpstr>
      <vt:lpstr>с.Раковски</vt:lpstr>
      <vt:lpstr>с. Стражец</vt:lpstr>
      <vt:lpstr>с. Топчии</vt:lpstr>
      <vt:lpstr>с. Ушинци</vt:lpstr>
      <vt:lpstr>с. Черковна</vt:lpstr>
      <vt:lpstr>с. Ясеновец</vt:lpstr>
      <vt:lpstr>гр. Разград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2024-12-04T12:11:54Z</dcterms:modified>
</cp:coreProperties>
</file>